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defaultThemeVersion="124226"/>
  <mc:AlternateContent xmlns:mc="http://schemas.openxmlformats.org/markup-compatibility/2006">
    <mc:Choice Requires="x15">
      <x15ac:absPath xmlns:x15ac="http://schemas.microsoft.com/office/spreadsheetml/2010/11/ac" url="C:\!Projekte\!Vorlage_v14\"/>
    </mc:Choice>
  </mc:AlternateContent>
  <xr:revisionPtr revIDLastSave="0" documentId="13_ncr:1_{B97EB48B-3B43-4FDA-ABD3-11CDD7836012}" xr6:coauthVersionLast="47" xr6:coauthVersionMax="47" xr10:uidLastSave="{00000000-0000-0000-0000-000000000000}"/>
  <bookViews>
    <workbookView xWindow="-23148" yWindow="-108" windowWidth="23256" windowHeight="12720" tabRatio="915" xr2:uid="{00000000-000D-0000-FFFF-FFFF00000000}"/>
  </bookViews>
  <sheets>
    <sheet name="Data" sheetId="16" r:id="rId1"/>
    <sheet name="Master PBX" sheetId="7" r:id="rId2"/>
    <sheet name="ReverseProxy&amp;TURN" sheetId="33" r:id="rId3"/>
    <sheet name="Apps settings" sheetId="19" r:id="rId4"/>
    <sheet name="Reverse Proxy Regeln" sheetId="21" r:id="rId5"/>
    <sheet name="DHCP Optionen" sheetId="8" r:id="rId6"/>
    <sheet name="Apps Objects" sheetId="13" r:id="rId7"/>
    <sheet name="Netzwerk Schaubild" sheetId="2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6" l="1"/>
  <c r="I12" i="16"/>
  <c r="E66" i="19"/>
  <c r="E65" i="19"/>
  <c r="E36" i="19"/>
  <c r="E35" i="19"/>
  <c r="E30" i="19"/>
  <c r="E31" i="19"/>
  <c r="D55" i="33"/>
  <c r="D54" i="33"/>
  <c r="D60" i="33"/>
  <c r="D59" i="33"/>
  <c r="D146" i="7"/>
  <c r="D145" i="7"/>
  <c r="D176" i="7"/>
  <c r="D183" i="7"/>
  <c r="D71" i="7"/>
  <c r="D43" i="7"/>
  <c r="D40" i="7"/>
  <c r="D7" i="21" l="1"/>
  <c r="D34" i="16"/>
  <c r="D31" i="16"/>
  <c r="D42" i="7" s="1"/>
  <c r="D30" i="16"/>
  <c r="D39" i="7" s="1"/>
  <c r="F16" i="21"/>
  <c r="D35" i="33"/>
  <c r="D202" i="7"/>
  <c r="D206" i="7" l="1"/>
  <c r="D204" i="7"/>
  <c r="D37" i="7"/>
  <c r="D196" i="7" l="1"/>
  <c r="D101" i="7"/>
  <c r="D8" i="7" l="1"/>
  <c r="E71" i="19" l="1"/>
  <c r="E75" i="19"/>
  <c r="E74" i="19"/>
  <c r="E9" i="19" l="1"/>
  <c r="D154" i="7" l="1"/>
  <c r="D144" i="7"/>
  <c r="D129" i="7"/>
  <c r="V2" i="16"/>
  <c r="D51" i="7"/>
  <c r="D49" i="7"/>
  <c r="R8" i="16"/>
  <c r="R7" i="16"/>
  <c r="R6" i="16"/>
  <c r="Q8" i="16"/>
  <c r="X6" i="16" s="1"/>
  <c r="Q7" i="16"/>
  <c r="X5" i="16" s="1"/>
  <c r="Q6" i="16"/>
  <c r="X4" i="16" s="1"/>
  <c r="P6" i="16"/>
  <c r="W4" i="16" s="1"/>
  <c r="P8" i="16"/>
  <c r="W6" i="16" s="1"/>
  <c r="P7" i="16"/>
  <c r="W5" i="16" s="1"/>
  <c r="J53" i="16"/>
  <c r="J44" i="16"/>
  <c r="I44" i="16"/>
  <c r="J39" i="16"/>
  <c r="I39" i="16"/>
  <c r="J29" i="16"/>
  <c r="I29" i="16"/>
  <c r="D6" i="21"/>
  <c r="F6" i="21"/>
  <c r="F7" i="21"/>
  <c r="D10" i="21"/>
  <c r="F10" i="21"/>
  <c r="F11" i="21"/>
  <c r="F12" i="21"/>
  <c r="F13" i="21"/>
  <c r="F14" i="21"/>
  <c r="F15" i="21"/>
  <c r="F17" i="21"/>
  <c r="F18" i="21"/>
  <c r="F19" i="21"/>
  <c r="F20" i="21"/>
  <c r="F21" i="21"/>
  <c r="F22" i="21"/>
  <c r="D23" i="21"/>
  <c r="F23" i="21"/>
  <c r="R11" i="20"/>
  <c r="T10" i="20"/>
  <c r="D24" i="20"/>
  <c r="S11" i="20" s="1"/>
  <c r="E23" i="20"/>
  <c r="D23" i="20"/>
  <c r="S10" i="20" s="1"/>
  <c r="C23" i="20"/>
  <c r="R10" i="20" s="1"/>
  <c r="T9" i="20"/>
  <c r="T8" i="20"/>
  <c r="D22" i="20"/>
  <c r="S9" i="20" s="1"/>
  <c r="D21" i="20"/>
  <c r="S8" i="20" s="1"/>
  <c r="T7" i="20"/>
  <c r="T6" i="20"/>
  <c r="D20" i="20"/>
  <c r="S7" i="20" s="1"/>
  <c r="T5" i="20"/>
  <c r="D19" i="20"/>
  <c r="S6" i="20" s="1"/>
  <c r="D18" i="20"/>
  <c r="S5" i="20" s="1"/>
  <c r="C9" i="20"/>
  <c r="C21" i="20" s="1"/>
  <c r="R8" i="20" s="1"/>
  <c r="C8" i="20"/>
  <c r="E22" i="20" s="1"/>
  <c r="K5" i="20"/>
  <c r="G5" i="20"/>
  <c r="C19" i="20" s="1"/>
  <c r="R6" i="20" s="1"/>
  <c r="O4" i="20"/>
  <c r="K4" i="20"/>
  <c r="G4" i="20"/>
  <c r="E20" i="20" s="1"/>
  <c r="D56" i="7" l="1"/>
  <c r="D57" i="7"/>
  <c r="E70" i="19"/>
  <c r="D182" i="7"/>
  <c r="D22" i="21"/>
  <c r="D54" i="7"/>
  <c r="D175" i="7"/>
  <c r="V6" i="16"/>
  <c r="U6" i="16"/>
  <c r="V5" i="16"/>
  <c r="E4" i="19" s="1"/>
  <c r="U4" i="16"/>
  <c r="U5" i="16"/>
  <c r="V4" i="16"/>
  <c r="C18" i="20"/>
  <c r="R5" i="20" s="1"/>
  <c r="C20" i="20"/>
  <c r="R7" i="20" s="1"/>
  <c r="E19" i="20"/>
  <c r="E18" i="20"/>
  <c r="E21" i="20"/>
  <c r="C22" i="20"/>
  <c r="R9" i="20" s="1"/>
  <c r="D207" i="7" l="1"/>
  <c r="D205" i="7"/>
  <c r="D203" i="7"/>
  <c r="E34" i="19"/>
  <c r="D58" i="33"/>
  <c r="D10" i="33"/>
  <c r="H29" i="13"/>
  <c r="H31" i="13"/>
  <c r="D100" i="7"/>
  <c r="E3" i="19"/>
  <c r="E11" i="19"/>
  <c r="D88" i="7"/>
  <c r="E29" i="19"/>
  <c r="E28" i="19"/>
  <c r="D52" i="7"/>
  <c r="D180" i="7"/>
  <c r="D142" i="7"/>
  <c r="G11" i="8"/>
  <c r="D173" i="7"/>
  <c r="D70" i="7"/>
  <c r="H35" i="13"/>
  <c r="H28" i="13"/>
  <c r="H24" i="13"/>
  <c r="H17" i="13"/>
  <c r="H13" i="13"/>
  <c r="H9" i="13"/>
  <c r="H4" i="13"/>
  <c r="H33" i="13"/>
  <c r="H27" i="13"/>
  <c r="H23" i="13"/>
  <c r="H16" i="13"/>
  <c r="H12" i="13"/>
  <c r="H8" i="13"/>
  <c r="D10" i="7"/>
  <c r="H25" i="13"/>
  <c r="H14" i="13"/>
  <c r="H5" i="13"/>
  <c r="H37" i="13"/>
  <c r="H32" i="13"/>
  <c r="H26" i="13"/>
  <c r="H22" i="13"/>
  <c r="H15" i="13"/>
  <c r="H11" i="13"/>
  <c r="H7" i="13"/>
  <c r="H36" i="13"/>
  <c r="H30" i="13"/>
  <c r="H21" i="13"/>
  <c r="H10" i="13"/>
  <c r="D163" i="7" l="1"/>
  <c r="D16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L25" authorId="0" shapeId="0" xr:uid="{34B3E953-E7FD-4DBA-AB72-67668FFFF3D5}">
      <text>
        <r>
          <rPr>
            <sz val="9"/>
            <color indexed="81"/>
            <rFont val="Segoe UI"/>
            <family val="2"/>
          </rPr>
          <t xml:space="preserve">
Optional für STUN Server von innovaphone</t>
        </r>
      </text>
    </comment>
    <comment ref="C30" authorId="0" shapeId="0" xr:uid="{6DD3BFAF-3786-4821-BCC1-F67C79B36618}">
      <text>
        <r>
          <rPr>
            <b/>
            <sz val="9"/>
            <color indexed="81"/>
            <rFont val="Segoe UI"/>
            <family val="2"/>
          </rPr>
          <t>MUSS klein geschrieben werden.
Der Name vor dem Backslash sollte auf einem Gateway immer gleich sein znd wird für den Reverse Proxy benötigt.</t>
        </r>
      </text>
    </comment>
    <comment ref="C31" authorId="0" shapeId="0" xr:uid="{3504450B-3527-49E7-9087-E6F35970F193}">
      <text>
        <r>
          <rPr>
            <b/>
            <sz val="9"/>
            <color indexed="81"/>
            <rFont val="Segoe UI"/>
            <family val="2"/>
          </rPr>
          <t xml:space="preserve">MUSS klein geschrieben werden.
Der Name vor dem Backslash sollte auf einem Gateway immer gleich sein znd wird für den Reverse Proxy benötigt.
Dieser LDAP Replicator wird z.B. für DECT oder Slave PBXen hinter einem Reverse Proxy benötigt.
</t>
        </r>
        <r>
          <rPr>
            <sz val="9"/>
            <color indexed="81"/>
            <rFont val="Segoe UI"/>
            <family val="2"/>
          </rPr>
          <t xml:space="preserve">
</t>
        </r>
      </text>
    </comment>
    <comment ref="C33" authorId="0" shapeId="0" xr:uid="{00000000-0006-0000-0000-000007000000}">
      <text>
        <r>
          <rPr>
            <b/>
            <sz val="9"/>
            <color indexed="81"/>
            <rFont val="Segoe UI"/>
            <family val="2"/>
          </rPr>
          <t>Wird standardmäßig nicht vergeben (kann in der Regel leer gelassen werden)</t>
        </r>
        <r>
          <rPr>
            <sz val="9"/>
            <color indexed="81"/>
            <rFont val="Segoe UI"/>
            <family val="2"/>
          </rPr>
          <t xml:space="preserve">
</t>
        </r>
      </text>
    </comment>
    <comment ref="C34" authorId="0" shapeId="0" xr:uid="{AFBAB0B8-9943-41B9-8810-28D1831283C0}">
      <text>
        <r>
          <rPr>
            <b/>
            <sz val="9"/>
            <color indexed="81"/>
            <rFont val="Segoe UI"/>
            <family val="2"/>
          </rPr>
          <t>Benutzernamen für den LDAP Zugriff auf die Contacts App.</t>
        </r>
      </text>
    </comment>
    <comment ref="C35" authorId="0" shapeId="0" xr:uid="{4A29D47D-D2CD-4DBE-B242-EB7D9F07CCC3}">
      <text>
        <r>
          <rPr>
            <b/>
            <sz val="9"/>
            <color indexed="81"/>
            <rFont val="Segoe UI"/>
            <family val="2"/>
          </rPr>
          <t>Wird vom Wizzard automatisch vergeben und braucht in der Regel nicht geändert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39" authorId="0" shapeId="0" xr:uid="{68E73B10-52E3-4078-8A54-36EFF60948CB}">
      <text>
        <r>
          <rPr>
            <b/>
            <sz val="9"/>
            <color indexed="81"/>
            <rFont val="Segoe UI"/>
            <family val="2"/>
          </rPr>
          <t>MUSS klein geschrieben werden.
Der Name vor dem Backslash sollte auf einem Gateway immer gleich sein znd wird für den Reverse Proxy benötigt.</t>
        </r>
      </text>
    </comment>
    <comment ref="B40" authorId="0" shapeId="0" xr:uid="{E0B4DE01-4F8C-4E0E-BD8E-8729A172F4C0}">
      <text>
        <r>
          <rPr>
            <b/>
            <sz val="9"/>
            <color indexed="81"/>
            <rFont val="Segoe UI"/>
            <family val="2"/>
          </rPr>
          <t>MUSS klein geschrieben werden.
Der Name vor dem Backslash sollte auf einem Gateway immer gleich sein znd wird für den Reverse Proxy benötigt.</t>
        </r>
      </text>
    </comment>
    <comment ref="B42" authorId="0" shapeId="0" xr:uid="{D7A51536-F23D-43CD-9B0C-6568F7638B04}">
      <text>
        <r>
          <rPr>
            <b/>
            <sz val="9"/>
            <color indexed="81"/>
            <rFont val="Segoe UI"/>
            <family val="2"/>
          </rPr>
          <t xml:space="preserve">MUSS klein geschrieben werden.
Der Name vor dem Backslash sollte auf einem Gateway immer gleich sein und wird für den Reverse Proxy benötigt.
Dieser LDAP Replicator wird z.B. für DECT oder Slave PBXen hinter einem Reverse Proxy benötigt.
</t>
        </r>
        <r>
          <rPr>
            <sz val="9"/>
            <color indexed="81"/>
            <rFont val="Segoe UI"/>
            <family val="2"/>
          </rPr>
          <t xml:space="preserve">
</t>
        </r>
      </text>
    </comment>
    <comment ref="B43" authorId="0" shapeId="0" xr:uid="{E2AFA976-65DF-4799-A3BC-CD6B33E39DF3}">
      <text>
        <r>
          <rPr>
            <b/>
            <sz val="9"/>
            <color indexed="81"/>
            <rFont val="Segoe UI"/>
            <family val="2"/>
          </rPr>
          <t xml:space="preserve">MUSS klein geschrieben werden.
Der Name vor dem Backslash sollte auf einem Gateway immer gleich sein und wird für den Reverse Proxy benötigt.
Dieser LDAP Replicator wird z.B. für DECT oder Slave PBXen hinter einem Reverse Proxy benötigt.
</t>
        </r>
        <r>
          <rPr>
            <sz val="9"/>
            <color indexed="81"/>
            <rFont val="Segoe UI"/>
            <family val="2"/>
          </rPr>
          <t xml:space="preserve">
</t>
        </r>
      </text>
    </comment>
    <comment ref="B70" authorId="0" shapeId="0" xr:uid="{9E18FC95-D7F5-46E5-B8F3-F0A158813F8A}">
      <text>
        <r>
          <rPr>
            <b/>
            <sz val="9"/>
            <color indexed="81"/>
            <rFont val="Segoe UI"/>
            <family val="2"/>
          </rPr>
          <t>Optional bei nutzung der Contacts App oder eines externen LDAP Servers (z.B. MetaDir).</t>
        </r>
      </text>
    </comment>
    <comment ref="B71" authorId="0" shapeId="0" xr:uid="{9CABDB64-DBAA-46A1-9B14-DFCDC6B90377}">
      <text>
        <r>
          <rPr>
            <b/>
            <sz val="9"/>
            <color indexed="81"/>
            <rFont val="Segoe UI"/>
            <family val="2"/>
          </rPr>
          <t>Optional bei nutzung der Contacts App oder eines externen LDAP Servers (z.B. MetaDir).</t>
        </r>
      </text>
    </comment>
    <comment ref="B122" authorId="0" shapeId="0" xr:uid="{E8DACE67-4425-4172-97F8-0FB8F89BDA8E}">
      <text>
        <r>
          <rPr>
            <b/>
            <sz val="9"/>
            <color indexed="81"/>
            <rFont val="Segoe UI"/>
            <family val="2"/>
          </rPr>
          <t>Wird meistens nicht mehr gefordert. Eventuell noch für Kunden Logos auf den Endgeräten.</t>
        </r>
      </text>
    </comment>
    <comment ref="B178" authorId="0" shapeId="0" xr:uid="{A66110AA-5DAD-4AF3-A8CF-9C50303F24B8}">
      <text>
        <r>
          <rPr>
            <b/>
            <sz val="9"/>
            <color indexed="81"/>
            <rFont val="Segoe UI"/>
            <family val="2"/>
          </rPr>
          <t>Optional bei nutzung der Contacts App oder eines externen LDAP Servers (z.B. MetaDir).</t>
        </r>
      </text>
    </comment>
    <comment ref="B179" authorId="0" shapeId="0" xr:uid="{B0BAA337-B588-45B5-AF25-5FA5F9DD202A}">
      <text>
        <r>
          <rPr>
            <b/>
            <sz val="9"/>
            <color indexed="81"/>
            <rFont val="Segoe UI"/>
            <family val="2"/>
          </rPr>
          <t>Optional bei nutzung der Contacts App oder eines externen LDAP Servers (z.B. MetaDir).</t>
        </r>
      </text>
    </comment>
    <comment ref="B180" authorId="0" shapeId="0" xr:uid="{1B88E1E0-5E3B-40F5-AC28-06ED77BA821F}">
      <text>
        <r>
          <rPr>
            <b/>
            <sz val="9"/>
            <color indexed="81"/>
            <rFont val="Segoe UI"/>
            <family val="2"/>
          </rPr>
          <t>Optional bei nutzung der Contacts App oder eines externen LDAP Servers (z.B. MetaDir).</t>
        </r>
      </text>
    </comment>
    <comment ref="B181" authorId="0" shapeId="0" xr:uid="{D103E797-B252-40E0-8F30-F4968FEBD808}">
      <text>
        <r>
          <rPr>
            <b/>
            <sz val="9"/>
            <color indexed="81"/>
            <rFont val="Segoe UI"/>
            <family val="2"/>
          </rPr>
          <t>Optional bei nutzung der Contacts App oder eines externen LDAP Servers (z.B. MetaDir).</t>
        </r>
      </text>
    </comment>
    <comment ref="B182" authorId="0" shapeId="0" xr:uid="{61BCE453-7E61-4B1A-AA92-31C9F56D98FF}">
      <text>
        <r>
          <rPr>
            <b/>
            <sz val="9"/>
            <color indexed="81"/>
            <rFont val="Segoe UI"/>
            <family val="2"/>
          </rPr>
          <t>Optional bei nutzung der Contacts App oder eines externen LDAP Servers (z.B. MetaDir).</t>
        </r>
      </text>
    </comment>
    <comment ref="B183" authorId="0" shapeId="0" xr:uid="{0178FCBD-7BDE-4525-A9B5-522AF0B71A9C}">
      <text>
        <r>
          <rPr>
            <b/>
            <sz val="9"/>
            <color indexed="81"/>
            <rFont val="Segoe UI"/>
            <family val="2"/>
          </rPr>
          <t>Optional bei nutzung der Contacts App oder eines externen LDAP Servers (z.B. MetaDir).</t>
        </r>
      </text>
    </comment>
    <comment ref="B184" authorId="0" shapeId="0" xr:uid="{901AB7AC-156F-4408-9064-8247C28F1657}">
      <text>
        <r>
          <rPr>
            <b/>
            <sz val="9"/>
            <color indexed="81"/>
            <rFont val="Segoe UI"/>
            <family val="2"/>
          </rPr>
          <t>Optional bei nutzung der Contacts App oder eines externen LDAP Servers (z.B. MetaDir).</t>
        </r>
      </text>
    </comment>
    <comment ref="B185" authorId="0" shapeId="0" xr:uid="{1EB41924-2776-4270-8D59-5680ABA0F946}">
      <text>
        <r>
          <rPr>
            <b/>
            <sz val="9"/>
            <color indexed="81"/>
            <rFont val="Segoe UI"/>
            <family val="2"/>
          </rPr>
          <t>Optional bei nutzung der Contacts App oder eines externen LDAP Servers (z.B. MetaDir).</t>
        </r>
      </text>
    </comment>
    <comment ref="B186" authorId="0" shapeId="0" xr:uid="{6FB7F821-D110-417E-987A-B43960E5574C}">
      <text>
        <r>
          <rPr>
            <b/>
            <sz val="9"/>
            <color indexed="81"/>
            <rFont val="Segoe UI"/>
            <family val="2"/>
          </rPr>
          <t>Optional bei nutzung der Contacts App oder eines externen LDAP Servers (z.B. MetaDir).</t>
        </r>
      </text>
    </comment>
    <comment ref="B187" authorId="0" shapeId="0" xr:uid="{F2BFB4C2-3444-431E-8605-7CA3A401ED80}">
      <text>
        <r>
          <rPr>
            <b/>
            <sz val="9"/>
            <color indexed="81"/>
            <rFont val="Segoe UI"/>
            <family val="2"/>
          </rPr>
          <t>Optional bei nutzung der Contacts App oder eines externen LDAP Servers (z.B. MetaDir).</t>
        </r>
      </text>
    </comment>
    <comment ref="B188" authorId="0" shapeId="0" xr:uid="{ED90484F-8609-48F6-B13A-A08E9CFF756B}">
      <text>
        <r>
          <rPr>
            <b/>
            <sz val="9"/>
            <color indexed="81"/>
            <rFont val="Segoe UI"/>
            <family val="2"/>
          </rPr>
          <t>Optional bei nutzung der Contacts App oder eines externen LDAP Servers (z.B. MetaDir).</t>
        </r>
      </text>
    </comment>
    <comment ref="B189" authorId="0" shapeId="0" xr:uid="{5B515C6B-AED4-4574-AFC0-600D5677C73E}">
      <text>
        <r>
          <rPr>
            <b/>
            <sz val="9"/>
            <color indexed="81"/>
            <rFont val="Segoe UI"/>
            <family val="2"/>
          </rPr>
          <t>Optional bei nutzung der Contacts App oder eines externen LDAP Servers (z.B. MetaDir).</t>
        </r>
      </text>
    </comment>
    <comment ref="B190" authorId="0" shapeId="0" xr:uid="{ABB50BCC-2A9D-4DF3-A2BA-4708A1F2400A}">
      <text>
        <r>
          <rPr>
            <b/>
            <sz val="9"/>
            <color indexed="81"/>
            <rFont val="Segoe UI"/>
            <family val="2"/>
          </rPr>
          <t>Optional bei nutzung der Contacts App oder eines externen LDAP Servers (z.B. MetaDir).</t>
        </r>
      </text>
    </comment>
    <comment ref="B191" authorId="0" shapeId="0" xr:uid="{1902F0F6-E860-4C48-BADC-AA08013FECCD}">
      <text>
        <r>
          <rPr>
            <b/>
            <sz val="9"/>
            <color indexed="81"/>
            <rFont val="Segoe UI"/>
            <family val="2"/>
          </rPr>
          <t>Optional bei nutzung der Contacts App oder eines externen LDAP Servers (z.B. MetaDir).</t>
        </r>
      </text>
    </comment>
    <comment ref="B192" authorId="0" shapeId="0" xr:uid="{CCE5CBB2-1587-4097-9B61-83DA02E1F2C7}">
      <text>
        <r>
          <rPr>
            <b/>
            <sz val="9"/>
            <color indexed="81"/>
            <rFont val="Segoe UI"/>
            <family val="2"/>
          </rPr>
          <t>Optional bei nutzung der Contacts App oder eines externen LDAP Servers (z.B. MetaDir).</t>
        </r>
      </text>
    </comment>
    <comment ref="B193" authorId="0" shapeId="0" xr:uid="{03C791BD-DEE5-46BD-8AEB-0367AEEDB477}">
      <text>
        <r>
          <rPr>
            <b/>
            <sz val="9"/>
            <color indexed="81"/>
            <rFont val="Segoe UI"/>
            <family val="2"/>
          </rPr>
          <t>Optional bei nutzung der Contacts App oder eines externen LDAP Servers (z.B. MetaDir).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H10" authorId="0" shapeId="0" xr:uid="{00000000-0006-0000-0700-000002000000}">
      <text>
        <r>
          <rPr>
            <sz val="9"/>
            <color indexed="81"/>
            <rFont val="Segoe UI"/>
            <family val="2"/>
          </rPr>
          <t>MUSS gesetzt sein!!!
Sonst muss /PBX/APPCLIENT extra eingetragen werden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trust</author>
  </authors>
  <commentList>
    <comment ref="B4" authorId="0" shapeId="0" xr:uid="{00000000-0006-0000-0A00-000001000000}">
      <text>
        <r>
          <rPr>
            <sz val="9"/>
            <color indexed="81"/>
            <rFont val="Segoe UI"/>
            <family val="2"/>
          </rPr>
          <t>Die Passwörter können auch leer gelassen werden, dann wird das Gateway "admin" PW verwendet.
Sinnvoll, wenn man ein zentrales Passwort über die Devices App verteilt!</t>
        </r>
      </text>
    </comment>
    <comment ref="B5" authorId="0" shapeId="0" xr:uid="{00000000-0006-0000-0A00-000002000000}">
      <text>
        <r>
          <rPr>
            <sz val="9"/>
            <color indexed="81"/>
            <rFont val="Segoe UI"/>
            <family val="2"/>
          </rPr>
          <t>Die Passwörter können auch leer gelassen werden, dann wird das Gateway "admin" PW verwendet.
Sinnvoll, wenn man ein zentrales Passwort über die Devices App verteilt!</t>
        </r>
      </text>
    </comment>
    <comment ref="B7" authorId="0" shapeId="0" xr:uid="{00000000-0006-0000-0A00-000003000000}">
      <text>
        <r>
          <rPr>
            <b/>
            <sz val="9"/>
            <color indexed="81"/>
            <rFont val="Segoe UI"/>
            <family val="2"/>
          </rPr>
          <t>Für alle App Objkete gilt:
* Auf die korrekte Schreibweise achten (auch Groß/Klein). Die Schreibweise wird auch an anderen Stellen in der PBX verwendet.
* Das Passwort, welches hier eingetragen wird, kann sich später auch noch durch einen Automatismus ändern.</t>
        </r>
      </text>
    </comment>
  </commentList>
</comments>
</file>

<file path=xl/sharedStrings.xml><?xml version="1.0" encoding="utf-8"?>
<sst xmlns="http://schemas.openxmlformats.org/spreadsheetml/2006/main" count="1379" uniqueCount="760">
  <si>
    <t>Aktuelle Firmware und Bootcode</t>
  </si>
  <si>
    <t>Lizenz einspielen</t>
  </si>
  <si>
    <t xml:space="preserve">     System Name</t>
  </si>
  <si>
    <t xml:space="preserve">     PBX Name</t>
  </si>
  <si>
    <t xml:space="preserve">     No of Regs w/o Pwd. &gt; 0</t>
  </si>
  <si>
    <t xml:space="preserve">     Enable External Transfer</t>
  </si>
  <si>
    <t xml:space="preserve">     Generate CDRs</t>
  </si>
  <si>
    <t>ok</t>
  </si>
  <si>
    <t>TURN aktivieren und TURN Parameter</t>
  </si>
  <si>
    <t>Zertifikat einspielen</t>
  </si>
  <si>
    <t>Master</t>
  </si>
  <si>
    <t xml:space="preserve">     DNS</t>
  </si>
  <si>
    <t xml:space="preserve">     Reverse Proxys</t>
  </si>
  <si>
    <t xml:space="preserve">     Recall Timeout</t>
  </si>
  <si>
    <t xml:space="preserve">   H.323/TCP</t>
  </si>
  <si>
    <t xml:space="preserve">   H.323/TLS</t>
  </si>
  <si>
    <t xml:space="preserve">   SIP/TCP</t>
  </si>
  <si>
    <t xml:space="preserve">   SIP/TLS</t>
  </si>
  <si>
    <t xml:space="preserve">   LDAP</t>
  </si>
  <si>
    <t xml:space="preserve">   LDAPS</t>
  </si>
  <si>
    <t xml:space="preserve">   HTTP</t>
  </si>
  <si>
    <t xml:space="preserve">   HTTPS</t>
  </si>
  <si>
    <t xml:space="preserve">     MoH</t>
  </si>
  <si>
    <t>Blacklist Expiration</t>
  </si>
  <si>
    <t>Suspicious requests/min</t>
  </si>
  <si>
    <t>IMMER! Grundformatierung</t>
  </si>
  <si>
    <t>NA</t>
  </si>
  <si>
    <t xml:space="preserve">    PBX Objekt der eigenen Master</t>
  </si>
  <si>
    <t>Status</t>
  </si>
  <si>
    <t>Wert</t>
  </si>
  <si>
    <t>Hinweis</t>
  </si>
  <si>
    <t>Einstellung</t>
  </si>
  <si>
    <t>x</t>
  </si>
  <si>
    <t>Später</t>
  </si>
  <si>
    <t>H.323/TLS</t>
  </si>
  <si>
    <t>No</t>
  </si>
  <si>
    <t>String</t>
  </si>
  <si>
    <t>VoIP Protocol</t>
  </si>
  <si>
    <t>Word (16bit)</t>
  </si>
  <si>
    <t>Update Poll Interval</t>
  </si>
  <si>
    <t>Update URL</t>
  </si>
  <si>
    <t>H323 gatekeeper id</t>
  </si>
  <si>
    <t>Yes</t>
  </si>
  <si>
    <t>IP</t>
  </si>
  <si>
    <t>H323 gatekeeper</t>
  </si>
  <si>
    <t>Code</t>
  </si>
  <si>
    <t>Array</t>
  </si>
  <si>
    <t>Data type</t>
  </si>
  <si>
    <t>Name</t>
  </si>
  <si>
    <t xml:space="preserve">(ASCII) 1.3.6.1.4.1.6666 </t>
  </si>
  <si>
    <t>Kennung / ID:</t>
  </si>
  <si>
    <t xml:space="preserve">innovaphone VoIP Options </t>
  </si>
  <si>
    <t xml:space="preserve">Beschreibung / Description: </t>
  </si>
  <si>
    <t xml:space="preserve">innovaphone </t>
  </si>
  <si>
    <t>Anzeigename / Display name:</t>
  </si>
  <si>
    <t>:1720/1300</t>
  </si>
  <si>
    <t>/PBX0/web/js</t>
  </si>
  <si>
    <t>/PBX0/APPS</t>
  </si>
  <si>
    <t>/PBX0/DEVICES</t>
  </si>
  <si>
    <t>/PBX0/WEBSOCKET</t>
  </si>
  <si>
    <t>/PBX0/MY</t>
  </si>
  <si>
    <t>HTTPS</t>
  </si>
  <si>
    <t>Hostname</t>
  </si>
  <si>
    <t xml:space="preserve">     No CLIR on internal calls</t>
  </si>
  <si>
    <t>IP Adresse der PBX</t>
  </si>
  <si>
    <t>ggf. IP Adresse der Standby PBX</t>
  </si>
  <si>
    <t>System Name der PBX</t>
  </si>
  <si>
    <t>http://wiki.innovaphone.com/index.php?title=Reference12r1:DHCP_client</t>
  </si>
  <si>
    <t>Hinweise zur Einrichtung externer DHCP Server:</t>
  </si>
  <si>
    <t>Aus Sicherheitgründen immer auf "0"</t>
  </si>
  <si>
    <t xml:space="preserve">   STUN Changed Address nur für STUN Server</t>
  </si>
  <si>
    <t>/fonts</t>
  </si>
  <si>
    <t>/PBX0/APPCLIENT/appclient.htm</t>
  </si>
  <si>
    <t>YES</t>
  </si>
  <si>
    <t xml:space="preserve">     Unknown Registrations deaktivieren</t>
  </si>
  <si>
    <t xml:space="preserve">     Log Calls</t>
  </si>
  <si>
    <t>https://services.innovaphone.com/push/ws</t>
  </si>
  <si>
    <t>Push</t>
  </si>
  <si>
    <t>push</t>
  </si>
  <si>
    <t>AP</t>
  </si>
  <si>
    <t>messages</t>
  </si>
  <si>
    <t>Messages</t>
  </si>
  <si>
    <t>messages-api</t>
  </si>
  <si>
    <t>MessagesApi</t>
  </si>
  <si>
    <t>Voicemail</t>
  </si>
  <si>
    <t>voicemail_de</t>
  </si>
  <si>
    <t>Voicemail_de</t>
  </si>
  <si>
    <t>fax</t>
  </si>
  <si>
    <t>Fax</t>
  </si>
  <si>
    <t>App</t>
  </si>
  <si>
    <t>users-apis</t>
  </si>
  <si>
    <t>UsersApi</t>
  </si>
  <si>
    <t>users-admin</t>
  </si>
  <si>
    <t>Users Admin</t>
  </si>
  <si>
    <t>users</t>
  </si>
  <si>
    <t>Users</t>
  </si>
  <si>
    <t>devices-api</t>
  </si>
  <si>
    <t>usersapp</t>
  </si>
  <si>
    <t>profile</t>
  </si>
  <si>
    <t>Profile</t>
  </si>
  <si>
    <t>logging</t>
  </si>
  <si>
    <t>Logging</t>
  </si>
  <si>
    <t>alarms</t>
  </si>
  <si>
    <t>Alarms</t>
  </si>
  <si>
    <t>events</t>
  </si>
  <si>
    <t>Events</t>
  </si>
  <si>
    <t>files-api</t>
  </si>
  <si>
    <t>FilesApi</t>
  </si>
  <si>
    <t>backup-files</t>
  </si>
  <si>
    <t>files</t>
  </si>
  <si>
    <t>Files</t>
  </si>
  <si>
    <t>DevicesApi</t>
  </si>
  <si>
    <t>devices</t>
  </si>
  <si>
    <t>Devices</t>
  </si>
  <si>
    <t>contacts-api</t>
  </si>
  <si>
    <t>ContactsApi</t>
  </si>
  <si>
    <t>contacts-admin</t>
  </si>
  <si>
    <t>Contacts Admin</t>
  </si>
  <si>
    <t>contacts</t>
  </si>
  <si>
    <t>Contacts</t>
  </si>
  <si>
    <t>reporting</t>
  </si>
  <si>
    <t>Reporting</t>
  </si>
  <si>
    <t>calllist-api</t>
  </si>
  <si>
    <t>CallListApi</t>
  </si>
  <si>
    <t>calendar</t>
  </si>
  <si>
    <t>calllist</t>
  </si>
  <si>
    <t>Call List</t>
  </si>
  <si>
    <t>calendar-admin</t>
  </si>
  <si>
    <t>Calendar Admin</t>
  </si>
  <si>
    <t>Calendar</t>
  </si>
  <si>
    <t>Backup Files</t>
  </si>
  <si>
    <t>apps</t>
  </si>
  <si>
    <t>Apps</t>
  </si>
  <si>
    <t>ap</t>
  </si>
  <si>
    <t>RCC</t>
  </si>
  <si>
    <t>Services</t>
  </si>
  <si>
    <t>PbxApi</t>
  </si>
  <si>
    <t>Admin</t>
  </si>
  <si>
    <t>TableUsers</t>
  </si>
  <si>
    <t>EpSignal</t>
  </si>
  <si>
    <t>PbxSignal</t>
  </si>
  <si>
    <t>Local presence</t>
  </si>
  <si>
    <t>Websocket</t>
  </si>
  <si>
    <t>Hidden</t>
  </si>
  <si>
    <t>Plain website</t>
  </si>
  <si>
    <t xml:space="preserve">     Use as Domain</t>
  </si>
  <si>
    <t xml:space="preserve">     Password</t>
  </si>
  <si>
    <t xml:space="preserve">Timeout für Rückfall beim Weiterverbinden </t>
  </si>
  <si>
    <t>manager</t>
  </si>
  <si>
    <t>manager-pw</t>
  </si>
  <si>
    <t>Long Name</t>
  </si>
  <si>
    <t>Typ</t>
  </si>
  <si>
    <t>URL</t>
  </si>
  <si>
    <t>App-Name</t>
  </si>
  <si>
    <t>Username</t>
  </si>
  <si>
    <t xml:space="preserve">    PBX Passwort im PBX Objekt eintragen</t>
  </si>
  <si>
    <t>Bei Bedarf das Logo ändern</t>
  </si>
  <si>
    <t>Immer setzen</t>
  </si>
  <si>
    <t>Fast immer als Standard gewünscht</t>
  </si>
  <si>
    <t>Die URL ggf. anpassen, wenn z.B. MetaDir verwendet wird</t>
  </si>
  <si>
    <t>Domain (System/Gatekeeper):</t>
  </si>
  <si>
    <t>Die Firwall muss extern 443 auf intern 8443 umlenken</t>
  </si>
  <si>
    <t>Gewünschte Lizenzen</t>
  </si>
  <si>
    <t>dc=entries</t>
  </si>
  <si>
    <t>givenName,sn,company</t>
  </si>
  <si>
    <t>sip</t>
  </si>
  <si>
    <t>title,company,street,postalCode,city,country,email,url</t>
  </si>
  <si>
    <t>metaSearchText</t>
  </si>
  <si>
    <t>metaSearchNumber</t>
  </si>
  <si>
    <t>Berechtigung für Rufumleitung</t>
  </si>
  <si>
    <t xml:space="preserve"> </t>
  </si>
  <si>
    <t>ldap-guest siehe oben</t>
  </si>
  <si>
    <t>Ziel</t>
  </si>
  <si>
    <t>Port</t>
  </si>
  <si>
    <t>HTTP zur App</t>
  </si>
  <si>
    <t xml:space="preserve">Nur bei Offline Provisioning </t>
  </si>
  <si>
    <t>Seit v13 nicht mehr notwendig</t>
  </si>
  <si>
    <t>H323 zur Master PBX</t>
  </si>
  <si>
    <t>HTTP zur Master PBX</t>
  </si>
  <si>
    <t>LDAP zur Master PBX</t>
  </si>
  <si>
    <t>X</t>
  </si>
  <si>
    <t>LDAP zur App (Contact)</t>
  </si>
  <si>
    <t>PBX Name of Master PBX:</t>
  </si>
  <si>
    <t>Erklärung</t>
  </si>
  <si>
    <t>Def.</t>
  </si>
  <si>
    <t>Nur die Domain URL um den Zugriff auf "manager" zu verhindern</t>
  </si>
  <si>
    <t>Der Domain Name wird von der Contact App automatisch verwendet</t>
  </si>
  <si>
    <t>Einen dedizierten Bind-Namen für den LDAP Zugriff auf die PBX</t>
  </si>
  <si>
    <t>Standard System Name</t>
  </si>
  <si>
    <t>Domänenname</t>
  </si>
  <si>
    <t>Passwort</t>
  </si>
  <si>
    <t>URL zum Erstellen von Provisionierungs-Codes</t>
  </si>
  <si>
    <t>Domänen Passwort an alle Geräte verteilen</t>
  </si>
  <si>
    <t>Eine eigene Kategorie für die App Platform</t>
  </si>
  <si>
    <t>Nur für Offline Provisioning die URL zur Master PBX</t>
  </si>
  <si>
    <t>Das "Super-Admin-Passwort" für diese Domäne</t>
  </si>
  <si>
    <t>Geräte-Konfiguration</t>
  </si>
  <si>
    <t xml:space="preserve">     App Platform</t>
  </si>
  <si>
    <t xml:space="preserve">Eine Kategorie für zentrale Gateways (IPxx10, IPxx11, IPVA) </t>
  </si>
  <si>
    <t>Software Updates für alle ausgewäten Kategorien dieser Domäne planen</t>
  </si>
  <si>
    <t>Backups für alle ausgewäten Kategorien dieser Domäne planen</t>
  </si>
  <si>
    <t>STUN und TURN Paramter sind für ALLE Kategorien empfohlen (Global)</t>
  </si>
  <si>
    <t>NTP Paramter sind für ALLE Kategorien empfohlen (Global)</t>
  </si>
  <si>
    <t>/PBX0/user.soap</t>
  </si>
  <si>
    <t>/PBX0/ADMIN</t>
  </si>
  <si>
    <t>/INSTALL</t>
  </si>
  <si>
    <t>/PBX0/session.</t>
  </si>
  <si>
    <t>SOAP connection (TAPI or Operator)</t>
  </si>
  <si>
    <t>Operator PCs</t>
  </si>
  <si>
    <t>Standard Einträge</t>
  </si>
  <si>
    <t>Zentrale Alarme ist für ALLE Kategorien empfohlen (Global)</t>
  </si>
  <si>
    <t>Zentrales Logging ist für ALLE Kategorien empfohlen (Global)</t>
  </si>
  <si>
    <t xml:space="preserve">Erklärungen zu den Einträgen im Wiki: </t>
  </si>
  <si>
    <t>http://wiki.innovaphone.com/index.php?title=Course12:Advanced_-_Reverse_Proxy#TCP_based_Services</t>
  </si>
  <si>
    <t>Sandwich Menü &gt; PBX Name und Passwort</t>
  </si>
  <si>
    <t>innovaphone_Logo_Fisch_Claim_web.png</t>
  </si>
  <si>
    <t>User - LDAP</t>
  </si>
  <si>
    <t>Passwort - LDAP</t>
  </si>
  <si>
    <t>LDAP aktivieren</t>
  </si>
  <si>
    <t>PBXMANAGER
Conatcts</t>
  </si>
  <si>
    <t>User für myPBX Rufliste</t>
  </si>
  <si>
    <t>CDRS automatiosch löschen</t>
  </si>
  <si>
    <t>PW für myPBX Rufliste</t>
  </si>
  <si>
    <t>PBXMANAGER
Reporting</t>
  </si>
  <si>
    <t>Benutzer durch Webformular anlegen erlauben</t>
  </si>
  <si>
    <t>Passwort Reset über Webformular erlauben</t>
  </si>
  <si>
    <t>Profile App zuweisen</t>
  </si>
  <si>
    <t>Master PBX</t>
  </si>
  <si>
    <t xml:space="preserve">     NTP-Einstellungen Global (OPTIONAL)</t>
  </si>
  <si>
    <t>LDAP Zugriff für Telefone auf die Contacts</t>
  </si>
  <si>
    <t>!!!</t>
  </si>
  <si>
    <t>App-PW</t>
  </si>
  <si>
    <t>Anmeldedaten aus Events App (PBXMANAGER)</t>
  </si>
  <si>
    <t>PBXMANAGER
Events</t>
  </si>
  <si>
    <t>User - HTTP</t>
  </si>
  <si>
    <t>Passwort - HTTP</t>
  </si>
  <si>
    <t>DNS of Master PBX:</t>
  </si>
  <si>
    <t>Internal IP of Master PBX:</t>
  </si>
  <si>
    <t>TCP</t>
  </si>
  <si>
    <t>TCP&amp;UDP</t>
  </si>
  <si>
    <t>Reverse Proxy zu App Plattform</t>
  </si>
  <si>
    <t>Any (alle Netze)</t>
  </si>
  <si>
    <t>*.innovaphone.com</t>
  </si>
  <si>
    <t>DNS Name</t>
  </si>
  <si>
    <t>Infrastruktur Parameter</t>
  </si>
  <si>
    <t>Ja</t>
  </si>
  <si>
    <t>Nein</t>
  </si>
  <si>
    <t>DNS Einträge</t>
  </si>
  <si>
    <t>Interner Eintrag</t>
  </si>
  <si>
    <t>Öffentlicher Eintrag</t>
  </si>
  <si>
    <t>LDAP-Guest of Master PBX:</t>
  </si>
  <si>
    <t>LDAP-Replicator of Master PBX:</t>
  </si>
  <si>
    <t>Zugang</t>
  </si>
  <si>
    <t>PW</t>
  </si>
  <si>
    <t>TURN User:</t>
  </si>
  <si>
    <t>Public IP Address:</t>
  </si>
  <si>
    <t>Internal IP of Reverse Proxy &amp; TURN:</t>
  </si>
  <si>
    <t>DNS of TURN:</t>
  </si>
  <si>
    <t>turn</t>
  </si>
  <si>
    <t>User for Events App:</t>
  </si>
  <si>
    <t>User for Contacts App:</t>
  </si>
  <si>
    <t>System interne Benutzer</t>
  </si>
  <si>
    <t>User for Reporting CDR Write:</t>
  </si>
  <si>
    <t>[none]</t>
  </si>
  <si>
    <t>Dst IP</t>
  </si>
  <si>
    <t>Src IP</t>
  </si>
  <si>
    <t>Dst Port</t>
  </si>
  <si>
    <t>Protocol</t>
  </si>
  <si>
    <t>Genereller Zugriff auf TURN Server</t>
  </si>
  <si>
    <t>Genereller Zugriff auf innovapone Web Dienste</t>
  </si>
  <si>
    <t>80 &gt; 80</t>
  </si>
  <si>
    <t>NAT Ports</t>
  </si>
  <si>
    <t>443 &gt; 8443!*</t>
  </si>
  <si>
    <t>1300 &gt; 1300</t>
  </si>
  <si>
    <t>636 &gt; 636</t>
  </si>
  <si>
    <t>3478 &gt; 3478</t>
  </si>
  <si>
    <t>Public IP</t>
  </si>
  <si>
    <t>Reverse Proxy</t>
  </si>
  <si>
    <t>Firewall Regeln &amp; Port Freigaben für Reverse Proxy</t>
  </si>
  <si>
    <t>Internal IP of App Platform :</t>
  </si>
  <si>
    <t>DNS of App Platform :</t>
  </si>
  <si>
    <t>Auf DNS Namen verzichten (Zertifikatsfehler im Browser):</t>
  </si>
  <si>
    <t>Es erfolgt ein Zugriff von Außen (über Reverse Proxy/TURN):</t>
  </si>
  <si>
    <t>Reverse Proxy und TURN</t>
  </si>
  <si>
    <t>Firewall</t>
  </si>
  <si>
    <t>redirect</t>
  </si>
  <si>
    <t>(80)</t>
  </si>
  <si>
    <t>TURN  (tcp&amp;udp)</t>
  </si>
  <si>
    <t>3478 (tcp&amp;udp)</t>
  </si>
  <si>
    <t>App Platform</t>
  </si>
  <si>
    <t>Client Zugriffe INTERN</t>
  </si>
  <si>
    <t>IP Adresse</t>
  </si>
  <si>
    <t>Client Einträge EXTERN</t>
  </si>
  <si>
    <t>stun.innovaphone.com</t>
  </si>
  <si>
    <t>public</t>
  </si>
  <si>
    <t>80/443</t>
  </si>
  <si>
    <t>Hinweis: Die Clients müssen alle PBXen und Server erreichen und die PBXen und Server müssen sich untereinander erreichen. Es wird vorausgesetzt, dass die internen Netze (außer Reverse Proxy) geroutet sind.</t>
  </si>
  <si>
    <t>Der Username muss ein "\" enthalten wenn ein reverse Proxy genutzt wird. Nur KLEINE Buchstaben</t>
  </si>
  <si>
    <t>Wird über die Devices App verteilt</t>
  </si>
  <si>
    <t xml:space="preserve">     App Plattform DNS</t>
  </si>
  <si>
    <t xml:space="preserve">     App Plattform IP</t>
  </si>
  <si>
    <t xml:space="preserve">     Reverse Lookup für Contacts App</t>
  </si>
  <si>
    <t>DNS/IP</t>
  </si>
  <si>
    <t>DNS/Leer</t>
  </si>
  <si>
    <t>Fix DNS</t>
  </si>
  <si>
    <t>Fix IP</t>
  </si>
  <si>
    <t>Kann normalerweise leer gelassen werden</t>
  </si>
  <si>
    <t>!config add HTTP0 /home PBX0/APPCLIENT/appclient.htm</t>
  </si>
  <si>
    <t>!config write</t>
  </si>
  <si>
    <t>!config activate</t>
  </si>
  <si>
    <t>Anrufberechtigung</t>
  </si>
  <si>
    <t>"Contacts-APP" Parameter</t>
  </si>
  <si>
    <t>"Contacts-APP" URL</t>
  </si>
  <si>
    <t>"Contacts-APP" Port</t>
  </si>
  <si>
    <t>"Contacts-APP" Userdaten mit "DomainPrefix\" am Anfang</t>
  </si>
  <si>
    <t>Contact App Zugriff für Telefone</t>
  </si>
  <si>
    <t>[leer lassen]</t>
  </si>
  <si>
    <t>Update Job für Gateways (Optional/meist manuell)</t>
  </si>
  <si>
    <t>Backup Job für App Platform</t>
  </si>
  <si>
    <t xml:space="preserve">     Media Global - STUN</t>
  </si>
  <si>
    <t xml:space="preserve">     Media Global - TURN Server</t>
  </si>
  <si>
    <t xml:space="preserve">     Alarmserver Global - URL für Events</t>
  </si>
  <si>
    <t xml:space="preserve">     Alarmserver Global - URL für Logging</t>
  </si>
  <si>
    <t>Wizzard (unbekannt)</t>
  </si>
  <si>
    <t>DEVICES
App</t>
  </si>
  <si>
    <t>Users Admin
Sandwich Menü</t>
  </si>
  <si>
    <t>Benutzern erlauben, Telefone zu provisionieren und zu bearbeiten</t>
  </si>
  <si>
    <t>Deaktivieren</t>
  </si>
  <si>
    <t xml:space="preserve">     Verification Link für Two Factor Auth.</t>
  </si>
  <si>
    <t>DNS verwenden:</t>
  </si>
  <si>
    <t>Neue Benutzer: Default- Node</t>
  </si>
  <si>
    <t>Neue Benutzer: Default- PBX</t>
  </si>
  <si>
    <t>Neue Benutzer: Default- Passwort (Import)</t>
  </si>
  <si>
    <t>Neue Benutzer: Default- Home screen apps</t>
  </si>
  <si>
    <t>Neue Benutzer: Default- Template</t>
  </si>
  <si>
    <t>Neue Benutzer: Default- Logo URL</t>
  </si>
  <si>
    <t>deaktiviert</t>
  </si>
  <si>
    <t>General: Devices App URL</t>
  </si>
  <si>
    <t>General: App Platform DNS name</t>
  </si>
  <si>
    <t>Security: Zertifikat einspielen</t>
  </si>
  <si>
    <t>SMTP: server</t>
  </si>
  <si>
    <t>Platform
Settings</t>
  </si>
  <si>
    <t>AP Manager</t>
  </si>
  <si>
    <t>Backup Job für Gateways</t>
  </si>
  <si>
    <t>Eine Kategorie für DECT Sender wegen eigenen Updates und Backups</t>
  </si>
  <si>
    <t>Eine  Kategorie für DECT Sender wegen eigenen Updates und Backups</t>
  </si>
  <si>
    <t xml:space="preserve">     DECT Slaves (wegen Updates)</t>
  </si>
  <si>
    <t xml:space="preserve">     DECT Master (wegen Backups)</t>
  </si>
  <si>
    <t>Kategorien erstellen (HÄKCHEN für Provisionierungs Kategorie nicht vergessen)</t>
  </si>
  <si>
    <t>Update Job für DECT Slaves</t>
  </si>
  <si>
    <t>Backup Job für DECT Master</t>
  </si>
  <si>
    <t>innovaphone Dienste</t>
  </si>
  <si>
    <t>store.innovaphone.com</t>
  </si>
  <si>
    <t>update.innovaphone.com</t>
  </si>
  <si>
    <t>config.innovaphone.com</t>
  </si>
  <si>
    <t>wiki.innovaphone.com</t>
  </si>
  <si>
    <t>download.innovaphone.com</t>
  </si>
  <si>
    <t>class.innovaphone.com</t>
  </si>
  <si>
    <t>my.innovaphone.com</t>
  </si>
  <si>
    <t>portal.innovaphone.com</t>
  </si>
  <si>
    <t>www.innovaphone.com</t>
  </si>
  <si>
    <t>services.innovaphone.com</t>
  </si>
  <si>
    <t>innovaphone.com</t>
  </si>
  <si>
    <t>NICHT MEHR NOTWENDIG: Wird über die Devices App verteilt</t>
  </si>
  <si>
    <t>PER WIZZARD</t>
  </si>
  <si>
    <t>IMMER setzen / PER WIZZARD</t>
  </si>
  <si>
    <t xml:space="preserve">     Logo URI</t>
  </si>
  <si>
    <t>NUR BEI MASTER SLAVE notwendig</t>
  </si>
  <si>
    <t>Datenschutz: E-Mail anzeigen</t>
  </si>
  <si>
    <t>Datenschutz: Rufnummer anzeigen</t>
  </si>
  <si>
    <t>Zulassen, dass der Name und der Anzeigename über das App-Profil geändert werden können</t>
  </si>
  <si>
    <t>Services &gt; NTP: Time Server einstellen</t>
  </si>
  <si>
    <t>Services &gt; NTP: Defaul Time</t>
  </si>
  <si>
    <t>Services &gt; HTTP: Force HTTPS</t>
  </si>
  <si>
    <t>MUSS aus Sicherheitsgründen NACH DEM WIZZARD immer eingeschaltet werden</t>
  </si>
  <si>
    <t xml:space="preserve">     Assume TLS</t>
  </si>
  <si>
    <t>IMMER ausschalten / PER WIZZARD</t>
  </si>
  <si>
    <t>Muss aktiviert werden</t>
  </si>
  <si>
    <t xml:space="preserve">Timeout für CFNR </t>
  </si>
  <si>
    <t xml:space="preserve">     Response Timeout</t>
  </si>
  <si>
    <t>Verbinden nach extern möglich</t>
  </si>
  <si>
    <t>Rufnummernunterdrückung nur für extern</t>
  </si>
  <si>
    <t>PBX Passwort setzen / PER WIZZARD</t>
  </si>
  <si>
    <t>PBX &gt; Config &gt; General</t>
  </si>
  <si>
    <t xml:space="preserve">     PBX Mode: Master/Standby/Slave</t>
  </si>
  <si>
    <t>PBX &gt; Config &gt; Security: PBX password</t>
  </si>
  <si>
    <t>PBX &gt; Config &gt; Authentication</t>
  </si>
  <si>
    <t xml:space="preserve">     Two Factor Disable/Enable</t>
  </si>
  <si>
    <t xml:space="preserve">     Password Minimum length</t>
  </si>
  <si>
    <t xml:space="preserve">     Password Minimum categories</t>
  </si>
  <si>
    <t>PBX &gt; Objects</t>
  </si>
  <si>
    <t>_DTMF_</t>
  </si>
  <si>
    <t>IMMER Standardmäßig einrichten</t>
  </si>
  <si>
    <t>General &gt; Devices-Registration</t>
  </si>
  <si>
    <t>Gateway &gt; CDR0 &gt; Type</t>
  </si>
  <si>
    <t>Gateway &gt; CDR0 &gt; Address</t>
  </si>
  <si>
    <t>Gateway &gt; CDR0 &gt; Method</t>
  </si>
  <si>
    <t>Gateway &gt; CDR0 &gt; Path</t>
  </si>
  <si>
    <t>Mainten. &gt; Diagn. &gt; Command: !config add HTTP0 /home PBX0/APPCLIENT/appclient.htm</t>
  </si>
  <si>
    <t>Mainten. &gt; Diagn. &gt; Command: !config write</t>
  </si>
  <si>
    <t>Mainten. &gt; Diagn. &gt; Command: !config activate</t>
  </si>
  <si>
    <t>Visibility &gt; Visibility</t>
  </si>
  <si>
    <t>Phone &gt; Preferences &gt; Language</t>
  </si>
  <si>
    <t>Phone &gt; Preferences &gt; Time Format</t>
  </si>
  <si>
    <t>Phone &gt; Preferences &gt; Call Waiting</t>
  </si>
  <si>
    <t>Phone &gt; Directories &gt; Extern &gt; Enable/Use TLS</t>
  </si>
  <si>
    <t>Phone &gt; Directories &gt; Extern &gt; Server</t>
  </si>
  <si>
    <t>Phone &gt; Directories &gt; Extern &gt; Port</t>
  </si>
  <si>
    <t>Phone &gt; Directories &gt; Extern &gt; Search Base</t>
  </si>
  <si>
    <t>Phone &gt; Directories &gt; Extern &gt; Name Attributes</t>
  </si>
  <si>
    <t>Phone &gt; Directories &gt; Extern &gt; Number Attributes</t>
  </si>
  <si>
    <t>Phone &gt; Directories &gt; Extern &gt; H323 ID Attribute</t>
  </si>
  <si>
    <t>Phone &gt; Directories &gt; Extern &gt; Detail Attributes</t>
  </si>
  <si>
    <t>Phone &gt; Directories &gt; Extern &gt; Meta Name Attribute</t>
  </si>
  <si>
    <t>Phone &gt; Directories &gt; Extern &gt; Meta Number Attribute</t>
  </si>
  <si>
    <t>Phone &gt; Directories &gt; PBX &gt; Enable/Use TLS</t>
  </si>
  <si>
    <t>Phone &gt; Directories &gt; PBX &gt; Server</t>
  </si>
  <si>
    <t>Phone &gt; Directories &gt; PBX &gt; Port</t>
  </si>
  <si>
    <t>Long Name &gt; Config &gt; Filter</t>
  </si>
  <si>
    <t>Long Name &gt; Config &gt; Diversion Filter</t>
  </si>
  <si>
    <t>Long Name &gt; Config &gt; Store Phone Config</t>
  </si>
  <si>
    <t>Long Name &gt; Config &gt; Discard Config on Phone</t>
  </si>
  <si>
    <t>Long Name &gt; Config &gt; Twin Phones</t>
  </si>
  <si>
    <t>Long Name &gt; Config &gt; Messages</t>
  </si>
  <si>
    <t>Long Name &gt; Config &gt; Push</t>
  </si>
  <si>
    <t>Long Name &gt; Licences</t>
  </si>
  <si>
    <t>Long Name &gt; Apps</t>
  </si>
  <si>
    <t>Nur bei Offline Provisioning</t>
  </si>
  <si>
    <t>Standardmäßig IMMER aktiv</t>
  </si>
  <si>
    <t>Gateways update erfolgt meist manuell</t>
  </si>
  <si>
    <t>Für DECT Sender immer einen Update Job planen</t>
  </si>
  <si>
    <t>Password Minimum length</t>
  </si>
  <si>
    <t>Z.B. mind. 8</t>
  </si>
  <si>
    <t>Z.B. mind. 3</t>
  </si>
  <si>
    <t>Password Minimum categories</t>
  </si>
  <si>
    <t>Keine Ahnung, wofür das gut ist</t>
  </si>
  <si>
    <t>Mail Server für "Passwort-Reset-Link" und "Webformular anlegen" (Webformular wird NIE genutzt!)</t>
  </si>
  <si>
    <t>Nur für Webformular anlegen (wird NIE genutzt!)</t>
  </si>
  <si>
    <t>users,calllist</t>
  </si>
  <si>
    <t>aktiviert (ERFORDERT E-Mail Konfiguration im Users-Admin Sandwich menu)</t>
  </si>
  <si>
    <t>Optional; ERFORDERT E-Mail Konfiguration im Users-Admin Sandwich menu</t>
  </si>
  <si>
    <t>Webformular wird NIE genutzt!</t>
  </si>
  <si>
    <t>Löschen Anzeige im App Client ausschalten</t>
  </si>
  <si>
    <t>Benutzern erlauben ihren Account selbst zu löschen</t>
  </si>
  <si>
    <t>Account für CDR-schreiben User</t>
  </si>
  <si>
    <t>Account für CDR-schreiben Passwort</t>
  </si>
  <si>
    <t>Wird vom Wizzard leer gelassen</t>
  </si>
  <si>
    <t>NUR wenn der myPBX weiter verwendet wird</t>
  </si>
  <si>
    <t>Zugriff auf die Events App, wird vom Wizzard automatisch vergeben</t>
  </si>
  <si>
    <t>Services &gt; Reverse Proxy &gt; Listening Ports</t>
  </si>
  <si>
    <t>Standard Blacklist Einstellungen</t>
  </si>
  <si>
    <t>"fake" Adresse und ein "fake" Port nur für STUN</t>
  </si>
  <si>
    <t xml:space="preserve">   Enable STUN/TURN server (unter IPv4 &gt; NAT)</t>
  </si>
  <si>
    <t>Nur, wenn der Kunde eine eigene MoH verwenden möchte</t>
  </si>
  <si>
    <t>Services &gt; LDAP</t>
  </si>
  <si>
    <t xml:space="preserve">     Client host name</t>
  </si>
  <si>
    <t xml:space="preserve">     Email address</t>
  </si>
  <si>
    <t xml:space="preserve">     Username</t>
  </si>
  <si>
    <t xml:space="preserve">     Sender name </t>
  </si>
  <si>
    <t>Mail Server vom Kunden für "Two Factor Authentication" und "Voicemail als E-Mail"</t>
  </si>
  <si>
    <t>Ist gleich der E-Mail Adresse (siehe unten)</t>
  </si>
  <si>
    <t>z.B. "PBX Authentication"</t>
  </si>
  <si>
    <t>Kann frei vergeben werden</t>
  </si>
  <si>
    <t>z.B. smtp.customer.com</t>
  </si>
  <si>
    <t>Mail Adresse des Accounts auf dem Kunden Mailserver</t>
  </si>
  <si>
    <t>Username des Mail Accounts (oft gleich der Mail Adresse)</t>
  </si>
  <si>
    <t>Passwort des Mail Accounts</t>
  </si>
  <si>
    <t>SMTP Einstellungen - SMTP Server</t>
  </si>
  <si>
    <t>events-api</t>
  </si>
  <si>
    <t>Events API</t>
  </si>
  <si>
    <t>https://www.innovaphone.com/myapps/tutorial.htm</t>
  </si>
  <si>
    <t>Tutorials</t>
  </si>
  <si>
    <t>tutorials</t>
  </si>
  <si>
    <t xml:space="preserve">    Mobility Objekt</t>
  </si>
  <si>
    <t>PBXMANAGER
PUSH Service</t>
  </si>
  <si>
    <t xml:space="preserve">Push APP hinzufügen </t>
  </si>
  <si>
    <t>Push, push</t>
  </si>
  <si>
    <t>Standard Namen werwenden, Groß-Kleinschreibung beachten wegen Zuordnung in Templates!</t>
  </si>
  <si>
    <t>Mobility / OHNE Kennzahl (Kennzahl nur bei konkretem Bedarf)</t>
  </si>
  <si>
    <t>IMMER Standardmäßig einrichten, OHNE Kennzahl (Kennzahl nur bei konkretem Bedarf)</t>
  </si>
  <si>
    <t>PER WIZZARD    Zum Löschen: http://x.x.x.x/!config rem HTTP0 /home</t>
  </si>
  <si>
    <t>Gewünschte Apps !!! Auch APIs sind wichtig, sonst funktionieren die Apps nicht korrekt</t>
  </si>
  <si>
    <t>Gewünschte Apps</t>
  </si>
  <si>
    <t>push.innovaphone.com</t>
  </si>
  <si>
    <t>Phone &gt; Preferences &gt; Disable Phonenumber Lookup</t>
  </si>
  <si>
    <t>Seit 13r1 erfolgt der Reverse Lookup über die PBX</t>
  </si>
  <si>
    <t>*.innovaphone.com DNS Namen &amp; Dienste</t>
  </si>
  <si>
    <t>innovaphone public IPs</t>
  </si>
  <si>
    <t>Folgende Dienste müssen aus allen Netzen erreichbar sein:</t>
  </si>
  <si>
    <t>https://wiki.innovaphone.com/index.php?title=Howto:Innovaphones_public_services</t>
  </si>
  <si>
    <t>46.232.228.0/26</t>
  </si>
  <si>
    <t>213.144.10.192/29</t>
  </si>
  <si>
    <t>141.95.57.16/28</t>
  </si>
  <si>
    <t>IP Adresse, Netmask, Default-GW</t>
  </si>
  <si>
    <t>General &gt; Admin: Device Name</t>
  </si>
  <si>
    <t>General &gt; Flash formatieren</t>
  </si>
  <si>
    <t>General &gt; SSD formatieren</t>
  </si>
  <si>
    <t>IP4 &gt; ETH0: DNS Server 1 &amp; 2</t>
  </si>
  <si>
    <t>IP Adresse von DNS 1 und DNS 2</t>
  </si>
  <si>
    <t>General &gt; Admin: Passwort ändern</t>
  </si>
  <si>
    <t>Nur notwendig, wenn das Gerät keiner Devices App mit Domain-PW zugeordent wird.</t>
  </si>
  <si>
    <t>IP4 &gt; ETH1: IP-Einstellungen entfernen</t>
  </si>
  <si>
    <t>IP4 &gt; ETH0: IP-Adresse &amp; Default GW</t>
  </si>
  <si>
    <t>IP4 &gt; ETH0: Proxy Arp</t>
  </si>
  <si>
    <t>IP4 &gt; ETH0: DHCP Disabled</t>
  </si>
  <si>
    <t>IP4 &gt; ETH1: DHCP Disabled</t>
  </si>
  <si>
    <t>Muss gesetzt sein, wenn auf der lokalen SSD eine App Platform läuft</t>
  </si>
  <si>
    <t>Nur bei lokaler App Plattform</t>
  </si>
  <si>
    <t>DHCP ausschalten</t>
  </si>
  <si>
    <t>DHCP aucgch auf ETH1 ausschalten</t>
  </si>
  <si>
    <t>ETH1 sollte leer sein wenn es nicht genutzt wird, um Fehler zu vermeiden</t>
  </si>
  <si>
    <t>IP6 &gt; ETH0: Disabled</t>
  </si>
  <si>
    <t>IP6 &gt; ETH1: Disabled</t>
  </si>
  <si>
    <t>IPv6 immer ausschalten wenn es nicht bewusst genutzt wird, um Fehler zu vermeiden</t>
  </si>
  <si>
    <t>OHNE Uhrzeit kann es zu Zertifikatsproblemen kommen, daher zumindest einen Default setzen</t>
  </si>
  <si>
    <t xml:space="preserve">     ldap guest Parameter</t>
  </si>
  <si>
    <t xml:space="preserve">Write Access: OFF, Apply Hide: ON </t>
  </si>
  <si>
    <t xml:space="preserve">Write Access: ON, Apply Hide: OFF </t>
  </si>
  <si>
    <t>Aus Sicherheitsgründen keine Schreibberechtigung, Hide from LDAP wird übernommen</t>
  </si>
  <si>
    <t xml:space="preserve">Schreibberechtigung für Replikation, Hide from LDAP ignorieren </t>
  </si>
  <si>
    <t xml:space="preserve">     ldap  "full" user Parameter</t>
  </si>
  <si>
    <t>IP4 &gt; General: STUN</t>
  </si>
  <si>
    <t>IP4 &gt; General: TURN User &amp; Password</t>
  </si>
  <si>
    <t>Services &gt; Logging und Alarme einrichten</t>
  </si>
  <si>
    <t>IP Adresse von NTP 1 und NTP 2</t>
  </si>
  <si>
    <t>MUSS deaktiviert sein</t>
  </si>
  <si>
    <t>MUSS aktiviert sein</t>
  </si>
  <si>
    <t>Alle Reverse Proxy IP-Adresssen eintragen. Der Zertifikatsname hinter der IP Adresse ist optional.</t>
  </si>
  <si>
    <t xml:space="preserve">     App Plattform Operation without DNS</t>
  </si>
  <si>
    <t>Standardmäßig deaktiviert lassen</t>
  </si>
  <si>
    <t>Ist nur dann Notwendig, wenn DNS Namen genutzt werden sollen, obwohl es keinen DNS Server gibt</t>
  </si>
  <si>
    <t xml:space="preserve">     Media relay endpoints - Firewall public IP</t>
  </si>
  <si>
    <t xml:space="preserve">     Media relay endpoints - TURN</t>
  </si>
  <si>
    <t>https://SERVER/DRIVE/file.$coder?coder=g711a,g711u,g722,g723,g729,opus-nb,opus-wb&amp;repeat=true</t>
  </si>
  <si>
    <t xml:space="preserve">     Retries if Busy bevor Recall Timeout</t>
  </si>
  <si>
    <t>Anzahl der Versuche auf eine besetzte Nst. zu verbinden. Der Timout zwischen den Versuchen ist 14 Sek. Fest</t>
  </si>
  <si>
    <t xml:space="preserve">     Media Relay: off</t>
  </si>
  <si>
    <t>Media Relay muss immer ausgeschaltet sein</t>
  </si>
  <si>
    <t>immer setzen</t>
  </si>
  <si>
    <t xml:space="preserve">     Max Length internal Number</t>
  </si>
  <si>
    <t xml:space="preserve">     Forbid Password Changes</t>
  </si>
  <si>
    <t>Webdav Pfad zum Logo</t>
  </si>
  <si>
    <t>Nur noch für Telefon-Logos notwendig</t>
  </si>
  <si>
    <t>Sollte 16 sein, wenn nur noch das Logo verwendet wird</t>
  </si>
  <si>
    <t>Sollte 4 sein, wenn nur noch das Logo verwendet wird</t>
  </si>
  <si>
    <t>Sollte aktiviert sein, wenn nur noch das Logo verwendet wird</t>
  </si>
  <si>
    <t xml:space="preserve">     Authentication &gt; PBX Only / OAuth2 / Netlogon</t>
  </si>
  <si>
    <t>Zum Einrichten von OAuth2 oder Netlogon das inno Wiki beachten</t>
  </si>
  <si>
    <t xml:space="preserve">Bei Two Factor Authentication muss der Mailserver konfiguriert sein </t>
  </si>
  <si>
    <t>Normalerweise PBX Only</t>
  </si>
  <si>
    <t xml:space="preserve">     Kunden SMTP Server  für Two Factor und Voicemail</t>
  </si>
  <si>
    <t>z.B. smtp.customer.com oder IP-Adresse</t>
  </si>
  <si>
    <t>z.B. "PBX"</t>
  </si>
  <si>
    <t>Host Name der PBX</t>
  </si>
  <si>
    <t>Zeigt immer auf die eigene PBX</t>
  </si>
  <si>
    <t xml:space="preserve">     intern</t>
  </si>
  <si>
    <t xml:space="preserve">     national</t>
  </si>
  <si>
    <t xml:space="preserve">     unknown [Systemfilter bei unknown registarions]</t>
  </si>
  <si>
    <t xml:space="preserve">     normal [Systemfilter als Standard]</t>
  </si>
  <si>
    <t xml:space="preserve">     …</t>
  </si>
  <si>
    <t>Alles frei</t>
  </si>
  <si>
    <t>Alles gesperrt was mit 0 beginnt</t>
  </si>
  <si>
    <t>Alles gesperrt was mit 0 beginnt außer 011x</t>
  </si>
  <si>
    <t>Alles frei außer 000</t>
  </si>
  <si>
    <t>evtl. weitere Filter</t>
  </si>
  <si>
    <t>Systemfilter kann nicht gelöscht werden. Die Amtsprefix "0" muss ggf. angepasst werden!</t>
  </si>
  <si>
    <t>Die Amtsprefix "0" muss ggf. angepasst werden!</t>
  </si>
  <si>
    <t>Disable/Enable</t>
  </si>
  <si>
    <t>PBX &gt; Config &gt; Filter einrichten</t>
  </si>
  <si>
    <t>PBX &gt; Config &gt; Enable myPBX</t>
  </si>
  <si>
    <t xml:space="preserve">    DTMF Objekt einrichten</t>
  </si>
  <si>
    <t>Nur notwendig, wenn diese PBX als Master-PBX für Slave PBXen fungiert</t>
  </si>
  <si>
    <t>PBX &gt; Config &gt; myApps</t>
  </si>
  <si>
    <t xml:space="preserve">     Reset Password Page</t>
  </si>
  <si>
    <t xml:space="preserve">     Edit Profile App</t>
  </si>
  <si>
    <t xml:space="preserve">     Tutorial App</t>
  </si>
  <si>
    <t>Leer lassen</t>
  </si>
  <si>
    <t xml:space="preserve">     Launcher Update: App store URL</t>
  </si>
  <si>
    <t>https://store.innovaphone.com/release/download/</t>
  </si>
  <si>
    <t xml:space="preserve">     Launcher Update: Build number</t>
  </si>
  <si>
    <t xml:space="preserve">     Autostart</t>
  </si>
  <si>
    <t>on | NOT FORCE</t>
  </si>
  <si>
    <t xml:space="preserve">     Show in taskbar</t>
  </si>
  <si>
    <t xml:space="preserve">     Auto appear offline</t>
  </si>
  <si>
    <t>Never | NOT FORCE</t>
  </si>
  <si>
    <t xml:space="preserve">     Autostart video</t>
  </si>
  <si>
    <t>off | NOT FORCE</t>
  </si>
  <si>
    <t xml:space="preserve">     Hotkey dial</t>
  </si>
  <si>
    <t xml:space="preserve">     Hotkey accept</t>
  </si>
  <si>
    <t xml:space="preserve">     Hotkey reject</t>
  </si>
  <si>
    <t xml:space="preserve">     Log flags</t>
  </si>
  <si>
    <t>leer lassen | NOT FORCE</t>
  </si>
  <si>
    <t xml:space="preserve">     Docking</t>
  </si>
  <si>
    <t>None | NOT FORCE</t>
  </si>
  <si>
    <t xml:space="preserve">     Show desktop notifications</t>
  </si>
  <si>
    <t xml:space="preserve">     Audio/Video/AppSharing outside VPN</t>
  </si>
  <si>
    <t xml:space="preserve">     Disable Outlook search</t>
  </si>
  <si>
    <t xml:space="preserve">     Recording URL</t>
  </si>
  <si>
    <t xml:space="preserve">     Recording by default on</t>
  </si>
  <si>
    <t xml:space="preserve">     Record external calls only</t>
  </si>
  <si>
    <t xml:space="preserve">     Allow user incall recording control</t>
  </si>
  <si>
    <t>off</t>
  </si>
  <si>
    <t xml:space="preserve">     Registration Paged Page</t>
  </si>
  <si>
    <t>z.B. 137788</t>
  </si>
  <si>
    <t>z.B. strg+F8 | NOT FORCE</t>
  </si>
  <si>
    <t>z.B. strg+F9 | NOT FORCE</t>
  </si>
  <si>
    <t>z.B. strg+F10 | NOT FORCE</t>
  </si>
  <si>
    <t>Gilt nur für den installierten Windows Client (myApps Launcher)</t>
  </si>
  <si>
    <t>Wird nicht benutzt</t>
  </si>
  <si>
    <t>Link zur Passwort Reset Seite</t>
  </si>
  <si>
    <t>Falls die Tutorials im myApps Sandwich Menü eingeblendet werden sollen</t>
  </si>
  <si>
    <t>Normalerweise leer lassen, sonst Name der Tutorial App</t>
  </si>
  <si>
    <t>Deutsch</t>
  </si>
  <si>
    <t>Ab v13 immer das Häckchen setzen</t>
  </si>
  <si>
    <t>Standardmäßig auf Disabled setzen</t>
  </si>
  <si>
    <t>Standard Zeitformat</t>
  </si>
  <si>
    <t>Standard Sprache</t>
  </si>
  <si>
    <t>dd.mm.yy hh:mm</t>
  </si>
  <si>
    <t>Zugriff auf PBX Directory</t>
  </si>
  <si>
    <t>PBX Manager Users App</t>
  </si>
  <si>
    <t>Kann auch im PBX Manager gesetzt werden! Wichtig, sonst wird die Profile App nicht im User Menü angezeigt</t>
  </si>
  <si>
    <t>Wichtig, sonst wird die Profile App nicht im User Menü angezeigt</t>
  </si>
  <si>
    <t>Nur Notwendig falls myPBX genutzt wird oder für ein inidividuelles Logo auf den Endgeräten</t>
  </si>
  <si>
    <t>cdr</t>
  </si>
  <si>
    <t>[turn-PW]</t>
  </si>
  <si>
    <t>[cdr-PW]</t>
  </si>
  <si>
    <t>[events-PW]</t>
  </si>
  <si>
    <t>Muss auf allen PBXen gleich sein</t>
  </si>
  <si>
    <t>off | FORCE</t>
  </si>
  <si>
    <t>leer lassen | FORCE</t>
  </si>
  <si>
    <t>Devices App</t>
  </si>
  <si>
    <t xml:space="preserve">     PBXen &amp; Gateway</t>
  </si>
  <si>
    <t>Kategorie und Konfig: Analoges Telefon/Fax (Telefon)</t>
  </si>
  <si>
    <t>Kategorie und Konfig: Analoges Telefon/Fax (Fax)</t>
  </si>
  <si>
    <t>Kategorie für IP Phones erstellen</t>
  </si>
  <si>
    <t>Gerätekonfiguration: IP Phone</t>
  </si>
  <si>
    <t>Kategorie für analoge "Provisioning Codes" erstellen</t>
  </si>
  <si>
    <t>Nur Notwendig wenn a/b Ports über Provisioning-Codes in Betreib genommen werden sollen!</t>
  </si>
  <si>
    <t>Kategorie für Fax "Provisioning Codes" erstellen</t>
  </si>
  <si>
    <t>90 Tage</t>
  </si>
  <si>
    <t>z.B. 13r3sr3</t>
  </si>
  <si>
    <t>normal</t>
  </si>
  <si>
    <t>External(POST)</t>
  </si>
  <si>
    <t>Default User Template erstellen</t>
  </si>
  <si>
    <t>Die IP-Phones einem Update Job zuordnen</t>
  </si>
  <si>
    <t>Nur für Fremdgeräte (Third Party) hinter einem Reverse Proxy</t>
  </si>
  <si>
    <t>Meistens anzeigen</t>
  </si>
  <si>
    <t>Reverse Proxy &amp; TURN</t>
  </si>
  <si>
    <t>Services &gt; LDAP: AUSSCHALTEN</t>
  </si>
  <si>
    <t>LDAP muss bei Nichtbenutzung ausgeschaltet werden</t>
  </si>
  <si>
    <t>Services &gt; HTTP &gt; HTTP Port</t>
  </si>
  <si>
    <t>Services &gt; HTTP &gt; HTTPS Port</t>
  </si>
  <si>
    <t>Muss über PBX Manager eingerichte werden</t>
  </si>
  <si>
    <t>inno Push Service für Android und iOS</t>
  </si>
  <si>
    <t>Backup Files Api</t>
  </si>
  <si>
    <t>backup-files-api</t>
  </si>
  <si>
    <t>[none] Leer lassen, da ein eigener STUN Server nicht genutzt werden sollte</t>
  </si>
  <si>
    <t>Long Name &gt; Config &gt; Block execution</t>
  </si>
  <si>
    <t>Wichtig, damit der Push Service funktioniert</t>
  </si>
  <si>
    <t>/OAUTH2/oauth2_login</t>
  </si>
  <si>
    <t>:/636</t>
  </si>
  <si>
    <t>:/443</t>
  </si>
  <si>
    <t>Reverse Proxy zur PBX</t>
  </si>
  <si>
    <t>Devices App - Domain Einstellungen</t>
  </si>
  <si>
    <t>Gerätekonfiguration Media - Global: TURN Server</t>
  </si>
  <si>
    <t>Unmount und Format whole Flash Disk</t>
  </si>
  <si>
    <t>RP/TURN der Domain und Kategorie zuordnen</t>
  </si>
  <si>
    <t>PBX der Domain und Kategorie zuordnen</t>
  </si>
  <si>
    <t>Damit alle IP Phones auf dem aktuellen Softwarestand sind</t>
  </si>
  <si>
    <t>Nur IPVA: Gerätezertifikat von my.innovaphone installieren</t>
  </si>
  <si>
    <t>Normalerweie leer lassen</t>
  </si>
  <si>
    <t>80 (redirect)</t>
  </si>
  <si>
    <t>5060 &gt; 5070</t>
  </si>
  <si>
    <t>5061 &gt; 5071</t>
  </si>
  <si>
    <t>NAT Regel für öffentliche IP zu Reverse Proxy &amp; TURN</t>
  </si>
  <si>
    <t>IPVA: Flashgröße anpassen</t>
  </si>
  <si>
    <t>z.B. 16 GB</t>
  </si>
  <si>
    <t>Größe von CF0, z.B. 64 GB</t>
  </si>
  <si>
    <t>IPxxxx: SSD einbauen</t>
  </si>
  <si>
    <t>z.B. 128 GB</t>
  </si>
  <si>
    <t xml:space="preserve">    Trunk Object: Outgoing Calls No Name</t>
  </si>
  <si>
    <t xml:space="preserve">    Trunk Object: No Presence/Dialog Subscribe</t>
  </si>
  <si>
    <t xml:space="preserve">    Trunk Object: Name as Number</t>
  </si>
  <si>
    <t>Immer aktivieren</t>
  </si>
  <si>
    <t>In das linke Feld ein Fragezeichen</t>
  </si>
  <si>
    <t>IPVA: RAM zuordnen</t>
  </si>
  <si>
    <t>z.B. 3 GB</t>
  </si>
  <si>
    <t>1 MB pro User, mind. 256MB</t>
  </si>
  <si>
    <t xml:space="preserve">     ldap guest ändern: User</t>
  </si>
  <si>
    <t xml:space="preserve">     ldap guest ändern: Password</t>
  </si>
  <si>
    <t xml:space="preserve">     ldap "full" user z.B. für DECT</t>
  </si>
  <si>
    <t xml:space="preserve">     Reverse Lookup für Contacts App Passwort</t>
  </si>
  <si>
    <t>Phone &gt; Directories &gt; PBX &gt; Username</t>
  </si>
  <si>
    <t>Phone &gt; Directories &gt; PBX &gt; Password</t>
  </si>
  <si>
    <t>Phone &gt; Directories &gt; Extern &gt; Username</t>
  </si>
  <si>
    <t>Phone &gt; Directories &gt; Extern &gt; Passwort</t>
  </si>
  <si>
    <t>Gateway &gt; CDR0 &gt; Reporting User</t>
  </si>
  <si>
    <t>Gateway &gt; CDR0 &gt; Reporting Password</t>
  </si>
  <si>
    <t xml:space="preserve">   TURN User</t>
  </si>
  <si>
    <t xml:space="preserve">   TURN PW</t>
  </si>
  <si>
    <t>Gerätekonfiguration Media - Global: TURN User</t>
  </si>
  <si>
    <t>Gerätekonfiguration Media - Global: TURN PW</t>
  </si>
  <si>
    <t xml:space="preserve">     Alarmserver Global - Anmeldedaten User</t>
  </si>
  <si>
    <t>[ldap-guest PW]</t>
  </si>
  <si>
    <t>[ldap-full PW]</t>
  </si>
  <si>
    <t>[contacts-PW]</t>
  </si>
  <si>
    <t>p.p.p.p</t>
  </si>
  <si>
    <t>turn.example.com</t>
  </si>
  <si>
    <t>apps.example.com</t>
  </si>
  <si>
    <t>pbx.example.com</t>
  </si>
  <si>
    <t>master</t>
  </si>
  <si>
    <t>10.10.20.1</t>
  </si>
  <si>
    <t>10.10.30.2</t>
  </si>
  <si>
    <t>10.10.30.1</t>
  </si>
  <si>
    <t xml:space="preserve">     Alarmserver Global - Anmeldedaten Passwort</t>
  </si>
  <si>
    <t xml:space="preserve">     Media Global - TURN Anmeldedaten User</t>
  </si>
  <si>
    <t xml:space="preserve">     Media Global - TURN Anmeldedaten Passwort</t>
  </si>
  <si>
    <t>Optional: SMTP Server zum Versenden von Alarmmeldungen zum Speicherplatz</t>
  </si>
  <si>
    <t>Optional: Alarmsettings und Mailempfänger für Speicherüberwachung</t>
  </si>
  <si>
    <t>Alarmsettings</t>
  </si>
  <si>
    <t>config change PHONE ADMIN-UI /hide-mask 0x2C800000
config change PHONE USER /lock-mask 0x00400000    
config add DHCP0 /vendor-wait 0
config add LOG0 /type off /fwd off
config write
config activate
resetn</t>
  </si>
  <si>
    <t>#0x2C800000 == 0x20000000:hide account + 0x080000000:hide admin + 0x00800000:hide phonebook + 0x04000000_hide favorites
#0x00400000:disable phone setup functions direct dial, lock phone, change pin
#Nicht auf innovaphone DHC Server warten
#Phones auch aus Alarmserver Global rausnehmen</t>
  </si>
  <si>
    <t xml:space="preserve">     Expert Konfig für Phones</t>
  </si>
  <si>
    <t xml:space="preserve">    Trunk Object: KUNDE MUSS SIP-ALG ausschalten</t>
  </si>
  <si>
    <t>KUNDE MUSS bestätigen, dass das SIP-ALG ausgeschaltet ist</t>
  </si>
  <si>
    <t>Cloud Network DE1 (operation):</t>
  </si>
  <si>
    <t>51.195.38.176 /28</t>
  </si>
  <si>
    <t>Cloud Network DE2 (emergency Backup)</t>
  </si>
  <si>
    <t>85.115.9.96 /27</t>
  </si>
  <si>
    <t>213.144.10.192 /29</t>
  </si>
  <si>
    <t>sip-domain.com</t>
  </si>
  <si>
    <t xml:space="preserve">     Prefix for Intl/Ntl/Subscr.</t>
  </si>
  <si>
    <t xml:space="preserve">     Country Code/Area Code/Subscriber</t>
  </si>
  <si>
    <t>000 | 00 | 0</t>
  </si>
  <si>
    <t>49 | __ | __</t>
  </si>
  <si>
    <t>Die erste "0" ist jeweils die Amtsholung, gefolgt von 00 für Internat., 0 für National, "NICHTS" für Ortsanruf</t>
  </si>
  <si>
    <t>Länderkennung WICHTIG! Vorwahl und Amtsrufnummer leer lassen (nur für spezielle Node Konfigurationen)</t>
  </si>
  <si>
    <t>Nur für spezielle Node Konfigurationen notwendig</t>
  </si>
  <si>
    <t>Standardmäßig leer lassen</t>
  </si>
  <si>
    <t xml:space="preserve">    PBX Objekt: Kennzahl</t>
  </si>
  <si>
    <t>**1</t>
  </si>
  <si>
    <t xml:space="preserve">    PBX Objekt: Prefix for Intl/Ntl/Subscr.</t>
  </si>
  <si>
    <t>000 | 00 | 0  (Nur notwendig, wenn das PBX-Objekt auch als Node verwendet wird!)</t>
  </si>
  <si>
    <t xml:space="preserve">    PBX Objekt: Country Code/Area Code/Subscriber</t>
  </si>
  <si>
    <t>49 | __ | __   (Nur notwendig, wenn das PBX-Objekt auch als Node verwendet wird!)</t>
  </si>
  <si>
    <t>Phone &gt; Directories &gt; Country/Area Code</t>
  </si>
  <si>
    <t>Phone &gt; Directories &gt; Nat/Intern/External Prefix</t>
  </si>
  <si>
    <t>49  __</t>
  </si>
  <si>
    <t>0  00  0</t>
  </si>
  <si>
    <t>Phone &gt; Directories &gt; Subscriber/Max Intern Lenght</t>
  </si>
  <si>
    <t>__  __  (normalerweise leer lassen)</t>
  </si>
  <si>
    <t>0 für National,  00 für International., External Prefix ist die Amtsholung (z.B.  "0" )</t>
  </si>
  <si>
    <t>Länderkennung WICHTIG! Vorwahl leer lassen (nur für spezielle Node Konfigurationen)</t>
  </si>
  <si>
    <t>Amtsrufnummer in Interne Nummernlänge normalerweise leer lassen (nur für spezielle Node Konfigurationen)</t>
  </si>
  <si>
    <t>PBX und AP Zugriff auf SMTP Server</t>
  </si>
  <si>
    <t>SMTP Server IP</t>
  </si>
  <si>
    <t>25</t>
  </si>
  <si>
    <t>Genereller Zugriff auf Netzwerk Dienste</t>
  </si>
  <si>
    <t>DNS Server</t>
  </si>
  <si>
    <t>NTP 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</si>
</sst>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hh:mm"/>
  </numFmts>
  <fonts count="34" x14ac:knownFonts="1">
    <font>
      <sz val="11"/>
      <color theme="1"/>
      <name val="Calibri"/>
      <family val="2"/>
      <scheme val="minor"/>
    </font>
    <font>
      <sz val="10"/>
      <name val="Arial"/>
      <family val="2"/>
    </font>
    <font>
      <sz val="11"/>
      <color theme="1"/>
      <name val="Arial"/>
      <family val="2"/>
    </font>
    <font>
      <b/>
      <sz val="11"/>
      <color theme="1"/>
      <name val="Calibri"/>
      <family val="2"/>
      <scheme val="minor"/>
    </font>
    <font>
      <sz val="11"/>
      <color rgb="FF000000"/>
      <name val="Calibri"/>
      <family val="2"/>
    </font>
    <font>
      <b/>
      <sz val="11"/>
      <color rgb="FF000000"/>
      <name val="Calibri"/>
      <family val="2"/>
    </font>
    <font>
      <sz val="11"/>
      <color rgb="FF1F497D"/>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rgb="FFC00000"/>
      <name val="Calibri"/>
      <family val="2"/>
      <scheme val="minor"/>
    </font>
    <font>
      <i/>
      <sz val="11"/>
      <color rgb="FFC00000"/>
      <name val="Calibri"/>
      <family val="2"/>
      <scheme val="minor"/>
    </font>
    <font>
      <b/>
      <u/>
      <sz val="14"/>
      <color theme="10"/>
      <name val="Calibri"/>
      <family val="2"/>
      <scheme val="minor"/>
    </font>
    <font>
      <b/>
      <sz val="11"/>
      <color rgb="FFC00000"/>
      <name val="Calibri"/>
      <family val="2"/>
      <scheme val="minor"/>
    </font>
    <font>
      <sz val="9"/>
      <color indexed="81"/>
      <name val="Segoe UI"/>
      <family val="2"/>
    </font>
    <font>
      <sz val="10"/>
      <color theme="1"/>
      <name val="Calibri"/>
      <family val="2"/>
      <scheme val="minor"/>
    </font>
    <font>
      <b/>
      <sz val="10"/>
      <color theme="1"/>
      <name val="Calibri"/>
      <family val="2"/>
      <scheme val="minor"/>
    </font>
    <font>
      <i/>
      <sz val="10"/>
      <color theme="1"/>
      <name val="Calibri"/>
      <family val="2"/>
      <scheme val="minor"/>
    </font>
    <font>
      <b/>
      <sz val="10"/>
      <color rgb="FFFF0000"/>
      <name val="Calibri"/>
      <family val="2"/>
      <scheme val="minor"/>
    </font>
    <font>
      <sz val="11"/>
      <name val="Calibri"/>
      <family val="2"/>
      <scheme val="minor"/>
    </font>
    <font>
      <b/>
      <sz val="10"/>
      <color rgb="FFC00000"/>
      <name val="Calibri"/>
      <family val="2"/>
      <scheme val="minor"/>
    </font>
    <font>
      <b/>
      <sz val="9"/>
      <color indexed="81"/>
      <name val="Segoe UI"/>
      <family val="2"/>
    </font>
    <font>
      <sz val="11"/>
      <color theme="0" tint="-0.249977111117893"/>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b/>
      <sz val="12"/>
      <color theme="5" tint="-0.249977111117893"/>
      <name val="Calibri"/>
      <family val="2"/>
      <scheme val="minor"/>
    </font>
    <font>
      <sz val="11"/>
      <color theme="0" tint="-0.34998626667073579"/>
      <name val="Calibri"/>
      <family val="2"/>
      <scheme val="minor"/>
    </font>
    <font>
      <b/>
      <sz val="12"/>
      <color theme="0"/>
      <name val="Calibri"/>
      <family val="2"/>
      <scheme val="minor"/>
    </font>
    <font>
      <sz val="12"/>
      <color theme="1"/>
      <name val="Calibri"/>
      <family val="2"/>
      <scheme val="minor"/>
    </font>
    <font>
      <b/>
      <sz val="12"/>
      <color theme="0" tint="-4.9989318521683403E-2"/>
      <name val="Calibri"/>
      <family val="2"/>
      <scheme val="minor"/>
    </font>
    <font>
      <b/>
      <sz val="12"/>
      <color theme="1"/>
      <name val="Calibri"/>
      <family val="2"/>
      <scheme val="minor"/>
    </font>
    <font>
      <u/>
      <sz val="11"/>
      <color theme="0" tint="-0.249977111117893"/>
      <name val="Calibri"/>
      <family val="2"/>
      <scheme val="minor"/>
    </font>
    <font>
      <i/>
      <sz val="10"/>
      <color rgb="FF9C0006"/>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7CE"/>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lightUp">
        <bgColor theme="9" tint="0.59999389629810485"/>
      </patternFill>
    </fill>
    <fill>
      <patternFill patternType="solid">
        <fgColor theme="3"/>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diagonal/>
    </border>
    <border>
      <left style="medium">
        <color indexed="64"/>
      </left>
      <right style="thin">
        <color theme="0" tint="-0.24994659260841701"/>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theme="0" tint="-0.24994659260841701"/>
      </top>
      <bottom style="thin">
        <color indexed="64"/>
      </bottom>
      <diagonal/>
    </border>
    <border>
      <left/>
      <right style="thin">
        <color indexed="64"/>
      </right>
      <top style="thin">
        <color indexed="64"/>
      </top>
      <bottom style="thin">
        <color indexed="64"/>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right style="thin">
        <color indexed="64"/>
      </right>
      <top/>
      <bottom/>
      <diagonal/>
    </border>
    <border>
      <left/>
      <right style="thin">
        <color theme="0" tint="-0.24994659260841701"/>
      </right>
      <top style="medium">
        <color indexed="64"/>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bottom/>
      <diagonal/>
    </border>
    <border>
      <left style="thin">
        <color theme="0" tint="-0.24994659260841701"/>
      </left>
      <right style="thin">
        <color indexed="64"/>
      </right>
      <top style="medium">
        <color indexed="64"/>
      </top>
      <bottom style="medium">
        <color indexed="64"/>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indexed="64"/>
      </right>
      <top style="thin">
        <color theme="0" tint="-0.24994659260841701"/>
      </top>
      <bottom/>
      <diagonal/>
    </border>
    <border>
      <left style="thin">
        <color theme="0" tint="-0.24994659260841701"/>
      </left>
      <right style="thin">
        <color indexed="64"/>
      </right>
      <top/>
      <bottom/>
      <diagonal/>
    </border>
    <border>
      <left/>
      <right style="thin">
        <color indexed="64"/>
      </right>
      <top/>
      <bottom style="medium">
        <color indexed="64"/>
      </bottom>
      <diagonal/>
    </border>
    <border>
      <left style="thin">
        <color theme="0" tint="-0.24994659260841701"/>
      </left>
      <right style="thin">
        <color theme="0" tint="-0.24994659260841701"/>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indexed="64"/>
      </top>
      <bottom style="thin">
        <color indexed="64"/>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bottom/>
      <diagonal/>
    </border>
    <border>
      <left style="thin">
        <color theme="1"/>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1"/>
      </right>
      <top style="thin">
        <color theme="1"/>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1"/>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top/>
      <bottom/>
      <diagonal/>
    </border>
    <border>
      <left/>
      <right style="thin">
        <color theme="9" tint="0.39994506668294322"/>
      </right>
      <top/>
      <bottom/>
      <diagonal/>
    </border>
    <border>
      <left style="thin">
        <color theme="9" tint="0.39994506668294322"/>
      </left>
      <right/>
      <top/>
      <bottom style="thin">
        <color theme="9" tint="0.39991454817346722"/>
      </bottom>
      <diagonal/>
    </border>
    <border>
      <left/>
      <right/>
      <top/>
      <bottom style="thin">
        <color theme="9" tint="0.39991454817346722"/>
      </bottom>
      <diagonal/>
    </border>
    <border>
      <left/>
      <right style="thin">
        <color theme="9" tint="0.39994506668294322"/>
      </right>
      <top/>
      <bottom style="thin">
        <color theme="9" tint="0.39991454817346722"/>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theme="9" tint="0.39991454817346722"/>
      </left>
      <right/>
      <top style="thin">
        <color theme="9" tint="0.39991454817346722"/>
      </top>
      <bottom/>
      <diagonal/>
    </border>
    <border>
      <left/>
      <right/>
      <top style="thin">
        <color theme="9" tint="0.39991454817346722"/>
      </top>
      <bottom/>
      <diagonal/>
    </border>
    <border>
      <left/>
      <right style="thin">
        <color theme="9" tint="0.39991454817346722"/>
      </right>
      <top style="thin">
        <color theme="9" tint="0.39991454817346722"/>
      </top>
      <bottom/>
      <diagonal/>
    </border>
    <border>
      <left style="thin">
        <color theme="9" tint="0.39991454817346722"/>
      </left>
      <right/>
      <top/>
      <bottom/>
      <diagonal/>
    </border>
    <border>
      <left/>
      <right style="thin">
        <color theme="9" tint="0.39991454817346722"/>
      </right>
      <top/>
      <bottom/>
      <diagonal/>
    </border>
    <border>
      <left style="thin">
        <color theme="9" tint="0.39991454817346722"/>
      </left>
      <right/>
      <top/>
      <bottom style="thin">
        <color theme="9" tint="0.39991454817346722"/>
      </bottom>
      <diagonal/>
    </border>
    <border>
      <left/>
      <right style="thin">
        <color theme="9" tint="0.39991454817346722"/>
      </right>
      <top/>
      <bottom style="thin">
        <color theme="9" tint="0.39991454817346722"/>
      </bottom>
      <diagonal/>
    </border>
  </borders>
  <cellStyleXfs count="5">
    <xf numFmtId="0" fontId="0" fillId="0" borderId="0"/>
    <xf numFmtId="0" fontId="1" fillId="0" borderId="0"/>
    <xf numFmtId="0" fontId="2" fillId="0" borderId="0"/>
    <xf numFmtId="0" fontId="8" fillId="0" borderId="0" applyNumberFormat="0" applyFill="0" applyBorder="0" applyAlignment="0" applyProtection="0"/>
    <xf numFmtId="0" fontId="23" fillId="11" borderId="0" applyNumberFormat="0" applyBorder="0" applyAlignment="0" applyProtection="0"/>
  </cellStyleXfs>
  <cellXfs count="449">
    <xf numFmtId="0" fontId="0" fillId="0" borderId="0" xfId="0"/>
    <xf numFmtId="0" fontId="0" fillId="2" borderId="0" xfId="0" applyFill="1"/>
    <xf numFmtId="0" fontId="0" fillId="2" borderId="0" xfId="0" applyFill="1" applyAlignment="1">
      <alignment horizontal="left" vertical="center"/>
    </xf>
    <xf numFmtId="0" fontId="0" fillId="2" borderId="0" xfId="0" applyFill="1" applyAlignment="1">
      <alignment horizontal="left"/>
    </xf>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left"/>
    </xf>
    <xf numFmtId="0" fontId="0" fillId="3" borderId="1" xfId="0" applyFill="1" applyBorder="1"/>
    <xf numFmtId="0" fontId="0" fillId="2" borderId="1" xfId="0" applyFill="1" applyBorder="1" applyAlignment="1">
      <alignment horizontal="left" vertical="center" wrapText="1"/>
    </xf>
    <xf numFmtId="0" fontId="0" fillId="4" borderId="1" xfId="0" applyFill="1" applyBorder="1"/>
    <xf numFmtId="0" fontId="3" fillId="4" borderId="1" xfId="0" applyFont="1" applyFill="1" applyBorder="1" applyAlignment="1">
      <alignment horizontal="left"/>
    </xf>
    <xf numFmtId="0" fontId="3" fillId="4" borderId="1" xfId="0" applyFont="1" applyFill="1" applyBorder="1"/>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4" borderId="1" xfId="0" applyFill="1" applyBorder="1" applyAlignment="1">
      <alignment horizontal="left" vertical="center"/>
    </xf>
    <xf numFmtId="0" fontId="0" fillId="2" borderId="0" xfId="0" applyFill="1" applyAlignment="1">
      <alignment vertical="center" wrapText="1"/>
    </xf>
    <xf numFmtId="0" fontId="3" fillId="2" borderId="0" xfId="0" applyFont="1" applyFill="1" applyAlignment="1">
      <alignment horizontal="left"/>
    </xf>
    <xf numFmtId="0" fontId="6" fillId="2" borderId="0" xfId="0" applyFont="1" applyFill="1" applyAlignment="1">
      <alignment horizontal="left" vertical="center"/>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8" fillId="2" borderId="0" xfId="3" applyFill="1" applyAlignment="1">
      <alignment vertical="center" wrapText="1"/>
    </xf>
    <xf numFmtId="0" fontId="9" fillId="2" borderId="0" xfId="0" applyFont="1" applyFill="1"/>
    <xf numFmtId="0" fontId="0" fillId="2" borderId="1" xfId="0" applyFill="1" applyBorder="1" applyAlignment="1">
      <alignment vertical="center" wrapText="1"/>
    </xf>
    <xf numFmtId="49" fontId="0" fillId="2" borderId="1" xfId="0" applyNumberFormat="1" applyFill="1" applyBorder="1"/>
    <xf numFmtId="0" fontId="0" fillId="2" borderId="0" xfId="0" applyFill="1" applyAlignment="1">
      <alignment horizontal="center" vertical="center"/>
    </xf>
    <xf numFmtId="0" fontId="3" fillId="2" borderId="0" xfId="0" applyFont="1" applyFill="1"/>
    <xf numFmtId="49" fontId="0" fillId="2" borderId="0" xfId="0" applyNumberFormat="1" applyFill="1" applyAlignment="1">
      <alignment horizontal="left"/>
    </xf>
    <xf numFmtId="0" fontId="10" fillId="2" borderId="0" xfId="0" applyFont="1" applyFill="1"/>
    <xf numFmtId="0" fontId="0" fillId="2" borderId="28" xfId="0" applyFill="1" applyBorder="1"/>
    <xf numFmtId="0" fontId="0" fillId="2" borderId="28" xfId="0" applyFill="1" applyBorder="1" applyAlignment="1">
      <alignment horizontal="center" vertical="center"/>
    </xf>
    <xf numFmtId="0" fontId="10" fillId="2" borderId="28" xfId="0" applyFont="1" applyFill="1" applyBorder="1" applyAlignment="1">
      <alignment horizontal="center" vertical="center"/>
    </xf>
    <xf numFmtId="0" fontId="0" fillId="2" borderId="28" xfId="0" applyFill="1" applyBorder="1" applyAlignment="1">
      <alignment vertical="center"/>
    </xf>
    <xf numFmtId="0" fontId="0" fillId="2" borderId="30" xfId="0" applyFill="1" applyBorder="1" applyAlignment="1">
      <alignment horizontal="left"/>
    </xf>
    <xf numFmtId="0" fontId="0" fillId="2" borderId="30" xfId="0" applyFill="1" applyBorder="1" applyAlignment="1">
      <alignment horizontal="left" vertical="center"/>
    </xf>
    <xf numFmtId="0" fontId="0" fillId="2" borderId="33" xfId="0" applyFill="1" applyBorder="1"/>
    <xf numFmtId="0" fontId="0" fillId="2" borderId="33" xfId="0" applyFill="1" applyBorder="1" applyAlignment="1">
      <alignment horizontal="center" vertical="center"/>
    </xf>
    <xf numFmtId="0" fontId="0" fillId="2" borderId="34" xfId="0" applyFill="1" applyBorder="1" applyAlignment="1">
      <alignment horizontal="left"/>
    </xf>
    <xf numFmtId="0" fontId="3" fillId="4" borderId="36" xfId="0" applyFont="1" applyFill="1" applyBorder="1"/>
    <xf numFmtId="0" fontId="3" fillId="4" borderId="36" xfId="0" applyFont="1" applyFill="1" applyBorder="1" applyAlignment="1">
      <alignment horizontal="center" textRotation="90"/>
    </xf>
    <xf numFmtId="0" fontId="3" fillId="4" borderId="37" xfId="0" applyFont="1" applyFill="1" applyBorder="1" applyAlignment="1">
      <alignment horizontal="left"/>
    </xf>
    <xf numFmtId="49" fontId="0" fillId="2" borderId="1" xfId="0" applyNumberFormat="1" applyFill="1" applyBorder="1" applyAlignment="1">
      <alignment horizontal="left" vertical="center"/>
    </xf>
    <xf numFmtId="0" fontId="0" fillId="4" borderId="1" xfId="0" quotePrefix="1" applyFill="1" applyBorder="1" applyAlignment="1">
      <alignment horizontal="left" vertical="center"/>
    </xf>
    <xf numFmtId="0" fontId="0" fillId="6" borderId="26" xfId="0" applyFill="1" applyBorder="1" applyAlignment="1">
      <alignment vertical="center" wrapText="1"/>
    </xf>
    <xf numFmtId="0" fontId="0" fillId="2" borderId="39" xfId="0" applyFill="1" applyBorder="1"/>
    <xf numFmtId="0" fontId="0" fillId="0" borderId="1" xfId="0" applyBorder="1"/>
    <xf numFmtId="0" fontId="0" fillId="2" borderId="0" xfId="0" applyFill="1" applyAlignment="1">
      <alignment horizontal="left" vertical="center" wrapText="1"/>
    </xf>
    <xf numFmtId="0" fontId="0" fillId="6" borderId="27" xfId="0" applyFill="1" applyBorder="1" applyAlignment="1">
      <alignment horizontal="left" vertical="center" wrapText="1"/>
    </xf>
    <xf numFmtId="0" fontId="0" fillId="6" borderId="26" xfId="0" applyFill="1" applyBorder="1" applyAlignment="1">
      <alignment horizontal="left" vertical="center" wrapText="1"/>
    </xf>
    <xf numFmtId="0" fontId="0" fillId="3" borderId="1" xfId="0" applyFill="1" applyBorder="1" applyAlignment="1">
      <alignment vertical="center" wrapText="1"/>
    </xf>
    <xf numFmtId="0" fontId="0" fillId="2" borderId="8" xfId="0" applyFill="1" applyBorder="1" applyAlignment="1">
      <alignment vertical="center" wrapText="1"/>
    </xf>
    <xf numFmtId="0" fontId="0" fillId="2" borderId="46" xfId="0" applyFill="1" applyBorder="1" applyAlignment="1">
      <alignment horizontal="left" vertical="center" wrapText="1"/>
    </xf>
    <xf numFmtId="0" fontId="0" fillId="2" borderId="8" xfId="0" applyFill="1" applyBorder="1" applyAlignment="1">
      <alignment horizontal="left" vertical="center" wrapText="1"/>
    </xf>
    <xf numFmtId="0" fontId="0" fillId="3" borderId="48" xfId="0" applyFill="1" applyBorder="1" applyAlignment="1">
      <alignment vertical="center" wrapText="1"/>
    </xf>
    <xf numFmtId="0" fontId="0" fillId="3" borderId="7" xfId="0" applyFill="1" applyBorder="1" applyAlignment="1">
      <alignment vertical="center" wrapText="1"/>
    </xf>
    <xf numFmtId="0" fontId="0" fillId="3" borderId="49" xfId="0" applyFill="1" applyBorder="1" applyAlignment="1">
      <alignment horizontal="left" vertical="center" wrapText="1"/>
    </xf>
    <xf numFmtId="0" fontId="0" fillId="3" borderId="7" xfId="0" applyFill="1" applyBorder="1" applyAlignment="1">
      <alignment horizontal="left" vertical="center" wrapText="1"/>
    </xf>
    <xf numFmtId="0" fontId="3" fillId="4" borderId="12" xfId="0" applyFont="1" applyFill="1" applyBorder="1" applyAlignment="1">
      <alignment horizontal="left"/>
    </xf>
    <xf numFmtId="0" fontId="3" fillId="4" borderId="11" xfId="0" applyFont="1" applyFill="1" applyBorder="1"/>
    <xf numFmtId="0" fontId="3" fillId="4" borderId="10" xfId="0" applyFont="1" applyFill="1" applyBorder="1" applyAlignment="1">
      <alignment horizontal="left"/>
    </xf>
    <xf numFmtId="0" fontId="3" fillId="4" borderId="42" xfId="0" applyFont="1" applyFill="1" applyBorder="1" applyAlignment="1">
      <alignment horizontal="left" vertical="center"/>
    </xf>
    <xf numFmtId="0" fontId="3" fillId="4" borderId="44" xfId="0" applyFont="1" applyFill="1" applyBorder="1" applyAlignment="1">
      <alignment horizontal="left" vertical="center"/>
    </xf>
    <xf numFmtId="0" fontId="3" fillId="4" borderId="25" xfId="0" applyFont="1" applyFill="1" applyBorder="1" applyAlignment="1">
      <alignment horizontal="left"/>
    </xf>
    <xf numFmtId="0" fontId="0" fillId="4" borderId="48" xfId="0" applyFill="1" applyBorder="1" applyAlignment="1">
      <alignment vertical="center" wrapText="1"/>
    </xf>
    <xf numFmtId="0" fontId="0" fillId="4" borderId="7" xfId="0" applyFill="1" applyBorder="1" applyAlignment="1">
      <alignment vertical="center" wrapText="1"/>
    </xf>
    <xf numFmtId="0" fontId="0" fillId="4" borderId="7" xfId="0" applyFill="1" applyBorder="1" applyAlignment="1">
      <alignment horizontal="left" vertical="center" wrapText="1"/>
    </xf>
    <xf numFmtId="49" fontId="0" fillId="2" borderId="1" xfId="0" applyNumberFormat="1" applyFill="1" applyBorder="1" applyAlignment="1">
      <alignment horizontal="left"/>
    </xf>
    <xf numFmtId="0" fontId="0" fillId="3" borderId="1" xfId="0" applyFill="1" applyBorder="1" applyAlignment="1">
      <alignment horizontal="left"/>
    </xf>
    <xf numFmtId="0" fontId="0" fillId="4" borderId="13" xfId="0" applyFill="1" applyBorder="1" applyAlignment="1">
      <alignment horizontal="left" vertical="center" wrapText="1"/>
    </xf>
    <xf numFmtId="0" fontId="0" fillId="4" borderId="16" xfId="0" applyFill="1" applyBorder="1" applyAlignment="1">
      <alignment horizontal="left" vertical="center" wrapText="1"/>
    </xf>
    <xf numFmtId="0" fontId="0" fillId="4" borderId="18" xfId="0"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0" fillId="7" borderId="23" xfId="0" applyFill="1" applyBorder="1" applyAlignment="1">
      <alignment horizontal="left" vertical="center"/>
    </xf>
    <xf numFmtId="0" fontId="4" fillId="3" borderId="50"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7" borderId="1" xfId="0" applyFill="1" applyBorder="1" applyAlignment="1">
      <alignment horizontal="left" vertical="center"/>
    </xf>
    <xf numFmtId="0" fontId="4" fillId="7"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0" fillId="3" borderId="8" xfId="0" applyFill="1" applyBorder="1" applyAlignment="1">
      <alignment vertical="center" wrapText="1"/>
    </xf>
    <xf numFmtId="0" fontId="0" fillId="2" borderId="39" xfId="0" applyFill="1" applyBorder="1" applyAlignment="1">
      <alignment horizontal="left" vertical="center" wrapText="1"/>
    </xf>
    <xf numFmtId="0" fontId="0" fillId="4" borderId="26" xfId="0" applyFill="1" applyBorder="1" applyAlignment="1">
      <alignment vertical="center" wrapText="1"/>
    </xf>
    <xf numFmtId="0" fontId="0" fillId="4" borderId="53" xfId="0" applyFill="1" applyBorder="1" applyAlignment="1">
      <alignment vertical="center" wrapText="1"/>
    </xf>
    <xf numFmtId="0" fontId="0" fillId="2" borderId="54" xfId="0" applyFill="1" applyBorder="1"/>
    <xf numFmtId="0" fontId="0" fillId="2" borderId="54" xfId="0" applyFill="1" applyBorder="1" applyAlignment="1">
      <alignment horizontal="left" vertical="center"/>
    </xf>
    <xf numFmtId="0" fontId="12" fillId="2" borderId="0" xfId="3" applyFont="1" applyFill="1"/>
    <xf numFmtId="0" fontId="7" fillId="2" borderId="0" xfId="0" applyFont="1" applyFill="1"/>
    <xf numFmtId="0" fontId="0" fillId="2" borderId="56" xfId="0" applyFill="1" applyBorder="1" applyAlignment="1">
      <alignment horizontal="center" vertical="center"/>
    </xf>
    <xf numFmtId="0" fontId="19" fillId="9" borderId="52" xfId="0" applyFont="1" applyFill="1" applyBorder="1" applyAlignment="1">
      <alignment horizontal="center" vertical="center" wrapText="1"/>
    </xf>
    <xf numFmtId="0" fontId="15" fillId="2" borderId="0" xfId="0" applyFont="1" applyFill="1" applyAlignment="1">
      <alignment horizontal="center" vertical="center"/>
    </xf>
    <xf numFmtId="0" fontId="17" fillId="2" borderId="0" xfId="0" applyFont="1" applyFill="1" applyAlignment="1">
      <alignment horizontal="center" vertical="center"/>
    </xf>
    <xf numFmtId="0" fontId="20" fillId="9" borderId="28" xfId="0" applyFont="1" applyFill="1" applyBorder="1" applyAlignment="1">
      <alignment horizontal="center" vertical="center"/>
    </xf>
    <xf numFmtId="0" fontId="16" fillId="2" borderId="0" xfId="0" applyFont="1" applyFill="1" applyAlignment="1">
      <alignment horizontal="center" vertical="center"/>
    </xf>
    <xf numFmtId="0" fontId="3" fillId="4" borderId="59" xfId="0" applyFont="1" applyFill="1" applyBorder="1"/>
    <xf numFmtId="0" fontId="0" fillId="2" borderId="60" xfId="0" applyFill="1" applyBorder="1"/>
    <xf numFmtId="0" fontId="0" fillId="2" borderId="61" xfId="0" applyFill="1" applyBorder="1"/>
    <xf numFmtId="0" fontId="0" fillId="2" borderId="61" xfId="0" applyFill="1" applyBorder="1" applyAlignment="1">
      <alignment vertical="center"/>
    </xf>
    <xf numFmtId="0" fontId="3" fillId="4" borderId="35" xfId="0" applyFont="1" applyFill="1" applyBorder="1" applyAlignment="1">
      <alignment horizontal="left"/>
    </xf>
    <xf numFmtId="0" fontId="9" fillId="0" borderId="32" xfId="0" applyFont="1" applyBorder="1" applyAlignment="1">
      <alignment horizontal="left" vertical="center"/>
    </xf>
    <xf numFmtId="0" fontId="11" fillId="5" borderId="29" xfId="0" applyFont="1" applyFill="1" applyBorder="1" applyAlignment="1">
      <alignment horizontal="left" vertical="center"/>
    </xf>
    <xf numFmtId="0" fontId="9" fillId="0" borderId="29" xfId="0" applyFont="1" applyBorder="1" applyAlignment="1">
      <alignment horizontal="left" vertical="center"/>
    </xf>
    <xf numFmtId="0" fontId="9" fillId="5" borderId="29" xfId="0" applyFont="1" applyFill="1" applyBorder="1" applyAlignment="1">
      <alignment horizontal="left" vertical="center"/>
    </xf>
    <xf numFmtId="0" fontId="0" fillId="2" borderId="29" xfId="0" applyFill="1" applyBorder="1" applyAlignment="1">
      <alignment horizontal="left" vertical="center"/>
    </xf>
    <xf numFmtId="0" fontId="3" fillId="4" borderId="64" xfId="0" applyFont="1" applyFill="1" applyBorder="1" applyAlignment="1">
      <alignment horizontal="left"/>
    </xf>
    <xf numFmtId="0" fontId="0" fillId="2" borderId="65" xfId="0" applyFill="1" applyBorder="1" applyAlignment="1">
      <alignment horizontal="left" vertical="center"/>
    </xf>
    <xf numFmtId="0" fontId="0" fillId="2" borderId="57" xfId="0" applyFill="1" applyBorder="1" applyAlignment="1">
      <alignment horizontal="left" vertical="center"/>
    </xf>
    <xf numFmtId="0" fontId="10" fillId="5" borderId="57" xfId="0" applyFont="1" applyFill="1" applyBorder="1" applyAlignment="1">
      <alignment horizontal="left" vertical="center"/>
    </xf>
    <xf numFmtId="0" fontId="0" fillId="7" borderId="0" xfId="0" applyFill="1"/>
    <xf numFmtId="0" fontId="3" fillId="4" borderId="43" xfId="0" applyFont="1" applyFill="1" applyBorder="1" applyAlignment="1">
      <alignment horizontal="left" vertical="center"/>
    </xf>
    <xf numFmtId="0" fontId="0" fillId="4" borderId="0" xfId="0" applyFill="1"/>
    <xf numFmtId="0" fontId="3" fillId="4" borderId="0" xfId="0" applyFont="1" applyFill="1" applyAlignment="1">
      <alignment horizontal="center"/>
    </xf>
    <xf numFmtId="49" fontId="0" fillId="2" borderId="0" xfId="0" applyNumberFormat="1" applyFill="1"/>
    <xf numFmtId="0" fontId="0" fillId="4" borderId="78" xfId="0" applyFill="1" applyBorder="1"/>
    <xf numFmtId="0" fontId="0" fillId="4" borderId="79" xfId="0" applyFill="1" applyBorder="1"/>
    <xf numFmtId="0" fontId="25" fillId="12" borderId="70" xfId="0" applyFont="1" applyFill="1" applyBorder="1"/>
    <xf numFmtId="0" fontId="7" fillId="4" borderId="0" xfId="0" applyFont="1" applyFill="1" applyAlignment="1">
      <alignment horizontal="center"/>
    </xf>
    <xf numFmtId="0" fontId="25" fillId="14" borderId="76" xfId="0" applyFont="1" applyFill="1" applyBorder="1"/>
    <xf numFmtId="0" fontId="25" fillId="14" borderId="79" xfId="0" applyFont="1" applyFill="1" applyBorder="1"/>
    <xf numFmtId="0" fontId="25" fillId="14" borderId="78" xfId="0" applyFont="1" applyFill="1" applyBorder="1"/>
    <xf numFmtId="49" fontId="0" fillId="15" borderId="28" xfId="0" applyNumberFormat="1" applyFill="1" applyBorder="1"/>
    <xf numFmtId="49" fontId="0" fillId="15" borderId="78" xfId="0" applyNumberFormat="1" applyFill="1" applyBorder="1"/>
    <xf numFmtId="49" fontId="0" fillId="15" borderId="85" xfId="0" applyNumberFormat="1" applyFill="1" applyBorder="1"/>
    <xf numFmtId="49" fontId="0" fillId="15" borderId="33" xfId="0" applyNumberFormat="1" applyFill="1" applyBorder="1"/>
    <xf numFmtId="49" fontId="0" fillId="15" borderId="65" xfId="0" applyNumberFormat="1" applyFill="1" applyBorder="1"/>
    <xf numFmtId="0" fontId="25" fillId="16" borderId="82" xfId="0" applyFont="1" applyFill="1" applyBorder="1"/>
    <xf numFmtId="0" fontId="25" fillId="16" borderId="86" xfId="0" applyFont="1" applyFill="1" applyBorder="1"/>
    <xf numFmtId="0" fontId="25" fillId="16" borderId="81" xfId="0" applyFont="1" applyFill="1" applyBorder="1"/>
    <xf numFmtId="0" fontId="0" fillId="4" borderId="87" xfId="0" applyFill="1" applyBorder="1"/>
    <xf numFmtId="0" fontId="0" fillId="4" borderId="88" xfId="0" applyFill="1" applyBorder="1"/>
    <xf numFmtId="0" fontId="0" fillId="4" borderId="89" xfId="0" applyFill="1" applyBorder="1"/>
    <xf numFmtId="0" fontId="0" fillId="4" borderId="90" xfId="0" applyFill="1" applyBorder="1"/>
    <xf numFmtId="0" fontId="0" fillId="4" borderId="91" xfId="0" applyFill="1" applyBorder="1"/>
    <xf numFmtId="49" fontId="0" fillId="4" borderId="91" xfId="0" applyNumberFormat="1" applyFill="1" applyBorder="1"/>
    <xf numFmtId="0" fontId="0" fillId="4" borderId="92" xfId="0" applyFill="1" applyBorder="1"/>
    <xf numFmtId="0" fontId="0" fillId="4" borderId="93" xfId="0" applyFill="1" applyBorder="1"/>
    <xf numFmtId="0" fontId="0" fillId="4" borderId="94" xfId="0" applyFill="1" applyBorder="1"/>
    <xf numFmtId="0" fontId="0" fillId="15" borderId="95" xfId="0" applyFill="1" applyBorder="1"/>
    <xf numFmtId="0" fontId="0" fillId="15" borderId="96" xfId="0" applyFill="1" applyBorder="1"/>
    <xf numFmtId="0" fontId="0" fillId="15" borderId="97" xfId="0" applyFill="1" applyBorder="1"/>
    <xf numFmtId="0" fontId="0" fillId="15" borderId="98" xfId="0" applyFill="1" applyBorder="1"/>
    <xf numFmtId="0" fontId="0" fillId="15" borderId="99" xfId="0" applyFill="1" applyBorder="1"/>
    <xf numFmtId="0" fontId="3" fillId="15" borderId="0" xfId="0" applyFont="1" applyFill="1" applyAlignment="1">
      <alignment horizontal="center"/>
    </xf>
    <xf numFmtId="0" fontId="0" fillId="15" borderId="100" xfId="0" applyFill="1" applyBorder="1"/>
    <xf numFmtId="0" fontId="0" fillId="15" borderId="101" xfId="0" applyFill="1" applyBorder="1"/>
    <xf numFmtId="0" fontId="0" fillId="15" borderId="102" xfId="0" applyFill="1" applyBorder="1"/>
    <xf numFmtId="0" fontId="0" fillId="18" borderId="0" xfId="0" applyFill="1" applyAlignment="1">
      <alignment horizontal="left"/>
    </xf>
    <xf numFmtId="49" fontId="0" fillId="18" borderId="28" xfId="0" applyNumberFormat="1" applyFill="1" applyBorder="1" applyAlignment="1">
      <alignment horizontal="left"/>
    </xf>
    <xf numFmtId="0" fontId="0" fillId="18" borderId="28" xfId="0" applyFill="1" applyBorder="1" applyAlignment="1">
      <alignment horizontal="left"/>
    </xf>
    <xf numFmtId="0" fontId="0" fillId="18" borderId="57" xfId="0" applyFill="1" applyBorder="1" applyAlignment="1">
      <alignment horizontal="left"/>
    </xf>
    <xf numFmtId="0" fontId="0" fillId="18" borderId="78" xfId="0" applyFill="1" applyBorder="1" applyAlignment="1">
      <alignment horizontal="left"/>
    </xf>
    <xf numFmtId="0" fontId="0" fillId="18" borderId="79" xfId="0" applyFill="1" applyBorder="1" applyAlignment="1">
      <alignment horizontal="left"/>
    </xf>
    <xf numFmtId="0" fontId="0" fillId="18" borderId="84" xfId="0" applyFill="1" applyBorder="1" applyAlignment="1">
      <alignment horizontal="left"/>
    </xf>
    <xf numFmtId="0" fontId="25" fillId="19" borderId="104" xfId="0" applyFont="1" applyFill="1" applyBorder="1" applyAlignment="1">
      <alignment horizontal="left"/>
    </xf>
    <xf numFmtId="0" fontId="25" fillId="19" borderId="105" xfId="0" applyFont="1" applyFill="1" applyBorder="1" applyAlignment="1">
      <alignment horizontal="left"/>
    </xf>
    <xf numFmtId="0" fontId="25" fillId="19" borderId="106" xfId="0" applyFont="1" applyFill="1" applyBorder="1" applyAlignment="1">
      <alignment horizontal="left"/>
    </xf>
    <xf numFmtId="0" fontId="23" fillId="11" borderId="28" xfId="4" applyBorder="1" applyAlignment="1">
      <alignment horizontal="left"/>
    </xf>
    <xf numFmtId="0" fontId="25" fillId="19" borderId="107" xfId="0" applyFont="1" applyFill="1" applyBorder="1" applyAlignment="1">
      <alignment horizontal="left"/>
    </xf>
    <xf numFmtId="0" fontId="25" fillId="19" borderId="69" xfId="0" applyFont="1" applyFill="1" applyBorder="1" applyAlignment="1">
      <alignment horizontal="left"/>
    </xf>
    <xf numFmtId="0" fontId="25" fillId="19" borderId="67" xfId="0" applyFont="1" applyFill="1" applyBorder="1" applyAlignment="1">
      <alignment horizontal="left"/>
    </xf>
    <xf numFmtId="49" fontId="0" fillId="18" borderId="108" xfId="0" applyNumberFormat="1" applyFill="1" applyBorder="1" applyAlignment="1">
      <alignment horizontal="left"/>
    </xf>
    <xf numFmtId="49" fontId="0" fillId="18" borderId="109" xfId="0" applyNumberFormat="1" applyFill="1" applyBorder="1" applyAlignment="1">
      <alignment horizontal="left"/>
    </xf>
    <xf numFmtId="0" fontId="0" fillId="18" borderId="109" xfId="0" applyFill="1" applyBorder="1" applyAlignment="1">
      <alignment horizontal="left"/>
    </xf>
    <xf numFmtId="0" fontId="0" fillId="18" borderId="110" xfId="0" applyFill="1" applyBorder="1" applyAlignment="1">
      <alignment horizontal="left"/>
    </xf>
    <xf numFmtId="0" fontId="0" fillId="18" borderId="111" xfId="0" applyFill="1" applyBorder="1" applyAlignment="1">
      <alignment horizontal="left"/>
    </xf>
    <xf numFmtId="0" fontId="0" fillId="18" borderId="112" xfId="0" applyFill="1" applyBorder="1" applyAlignment="1">
      <alignment horizontal="left"/>
    </xf>
    <xf numFmtId="0" fontId="0" fillId="18" borderId="113" xfId="0" applyFill="1" applyBorder="1" applyAlignment="1">
      <alignment horizontal="left"/>
    </xf>
    <xf numFmtId="0" fontId="0" fillId="18" borderId="114" xfId="0" applyFill="1" applyBorder="1" applyAlignment="1">
      <alignment horizontal="left"/>
    </xf>
    <xf numFmtId="49" fontId="0" fillId="18" borderId="83" xfId="0" applyNumberFormat="1" applyFill="1" applyBorder="1" applyAlignment="1">
      <alignment horizontal="left"/>
    </xf>
    <xf numFmtId="0" fontId="0" fillId="18" borderId="83" xfId="0" applyFill="1" applyBorder="1" applyAlignment="1">
      <alignment horizontal="left"/>
    </xf>
    <xf numFmtId="0" fontId="0" fillId="18" borderId="77" xfId="0" applyFill="1" applyBorder="1" applyAlignment="1">
      <alignment horizontal="left"/>
    </xf>
    <xf numFmtId="49" fontId="0" fillId="18" borderId="86" xfId="0" applyNumberFormat="1" applyFill="1" applyBorder="1" applyAlignment="1">
      <alignment horizontal="left"/>
    </xf>
    <xf numFmtId="0" fontId="0" fillId="18" borderId="86" xfId="0" applyFill="1" applyBorder="1" applyAlignment="1">
      <alignment horizontal="left"/>
    </xf>
    <xf numFmtId="0" fontId="0" fillId="18" borderId="81" xfId="0" applyFill="1" applyBorder="1" applyAlignment="1">
      <alignment horizontal="left"/>
    </xf>
    <xf numFmtId="0" fontId="0" fillId="18" borderId="76" xfId="0" applyFill="1" applyBorder="1" applyAlignment="1">
      <alignment horizontal="left"/>
    </xf>
    <xf numFmtId="0" fontId="0" fillId="18" borderId="116" xfId="0" applyFill="1" applyBorder="1"/>
    <xf numFmtId="0" fontId="3" fillId="18" borderId="117" xfId="0" applyFont="1" applyFill="1" applyBorder="1" applyAlignment="1">
      <alignment horizontal="center"/>
    </xf>
    <xf numFmtId="0" fontId="0" fillId="18" borderId="118" xfId="0" applyFill="1" applyBorder="1"/>
    <xf numFmtId="0" fontId="0" fillId="18" borderId="119" xfId="0" applyFill="1" applyBorder="1"/>
    <xf numFmtId="0" fontId="0" fillId="18" borderId="120" xfId="0" applyFill="1" applyBorder="1"/>
    <xf numFmtId="0" fontId="0" fillId="18" borderId="82" xfId="0" applyFill="1" applyBorder="1" applyAlignment="1">
      <alignment horizontal="left"/>
    </xf>
    <xf numFmtId="0" fontId="0" fillId="18" borderId="121" xfId="0" applyFill="1" applyBorder="1"/>
    <xf numFmtId="0" fontId="0" fillId="18" borderId="122" xfId="0" applyFill="1" applyBorder="1" applyAlignment="1">
      <alignment horizontal="left"/>
    </xf>
    <xf numFmtId="0" fontId="0" fillId="18" borderId="123" xfId="0" applyFill="1" applyBorder="1"/>
    <xf numFmtId="49" fontId="23" fillId="11" borderId="85" xfId="4" applyNumberFormat="1" applyBorder="1" applyAlignment="1">
      <alignment horizontal="left"/>
    </xf>
    <xf numFmtId="49" fontId="23" fillId="11" borderId="33" xfId="4" applyNumberFormat="1" applyBorder="1" applyAlignment="1">
      <alignment horizontal="left"/>
    </xf>
    <xf numFmtId="0" fontId="23" fillId="11" borderId="33" xfId="4" applyBorder="1" applyAlignment="1">
      <alignment horizontal="left"/>
    </xf>
    <xf numFmtId="0" fontId="23" fillId="11" borderId="65" xfId="4" applyBorder="1" applyAlignment="1">
      <alignment horizontal="left"/>
    </xf>
    <xf numFmtId="0" fontId="23" fillId="11" borderId="78" xfId="4" applyBorder="1" applyAlignment="1">
      <alignment horizontal="left"/>
    </xf>
    <xf numFmtId="0" fontId="23" fillId="11" borderId="57" xfId="4" applyBorder="1" applyAlignment="1">
      <alignment horizontal="left"/>
    </xf>
    <xf numFmtId="0" fontId="23" fillId="11" borderId="79" xfId="4" applyBorder="1" applyAlignment="1">
      <alignment horizontal="left"/>
    </xf>
    <xf numFmtId="0" fontId="23" fillId="11" borderId="84" xfId="4" applyBorder="1" applyAlignment="1">
      <alignment horizontal="left"/>
    </xf>
    <xf numFmtId="0" fontId="23" fillId="11" borderId="80" xfId="4" applyBorder="1" applyAlignment="1">
      <alignment horizontal="left"/>
    </xf>
    <xf numFmtId="0" fontId="25" fillId="20" borderId="3" xfId="4" applyFont="1" applyFill="1" applyBorder="1" applyAlignment="1"/>
    <xf numFmtId="0" fontId="25" fillId="20" borderId="72" xfId="4" applyFont="1" applyFill="1" applyBorder="1" applyAlignment="1"/>
    <xf numFmtId="0" fontId="25" fillId="20" borderId="104" xfId="4" applyFont="1" applyFill="1" applyBorder="1" applyAlignment="1">
      <alignment horizontal="left"/>
    </xf>
    <xf numFmtId="0" fontId="25" fillId="20" borderId="105" xfId="4" applyFont="1" applyFill="1" applyBorder="1" applyAlignment="1">
      <alignment horizontal="left"/>
    </xf>
    <xf numFmtId="0" fontId="25" fillId="20" borderId="106" xfId="4" applyFont="1" applyFill="1" applyBorder="1" applyAlignment="1">
      <alignment horizontal="left"/>
    </xf>
    <xf numFmtId="0" fontId="24" fillId="20" borderId="71" xfId="4" applyFont="1" applyFill="1" applyBorder="1" applyAlignment="1"/>
    <xf numFmtId="0" fontId="3" fillId="18" borderId="0" xfId="0" applyFont="1" applyFill="1" applyAlignment="1">
      <alignment horizontal="center"/>
    </xf>
    <xf numFmtId="49" fontId="0" fillId="4" borderId="85" xfId="0" applyNumberFormat="1" applyFill="1" applyBorder="1"/>
    <xf numFmtId="0" fontId="0" fillId="4" borderId="33" xfId="0" applyFill="1" applyBorder="1"/>
    <xf numFmtId="49" fontId="0" fillId="4" borderId="78" xfId="0" applyNumberFormat="1" applyFill="1" applyBorder="1"/>
    <xf numFmtId="0" fontId="0" fillId="4" borderId="28" xfId="0" applyFill="1" applyBorder="1"/>
    <xf numFmtId="49" fontId="0" fillId="4" borderId="28" xfId="0" applyNumberFormat="1" applyFill="1" applyBorder="1"/>
    <xf numFmtId="0" fontId="0" fillId="4" borderId="38" xfId="0" applyFill="1" applyBorder="1"/>
    <xf numFmtId="0" fontId="0" fillId="4" borderId="84" xfId="0" applyFill="1" applyBorder="1"/>
    <xf numFmtId="0" fontId="25" fillId="12" borderId="82" xfId="0" applyFont="1" applyFill="1" applyBorder="1"/>
    <xf numFmtId="0" fontId="25" fillId="12" borderId="86" xfId="0" applyFont="1" applyFill="1" applyBorder="1"/>
    <xf numFmtId="0" fontId="25" fillId="12" borderId="81" xfId="0" applyFont="1" applyFill="1" applyBorder="1"/>
    <xf numFmtId="0" fontId="26" fillId="18" borderId="0" xfId="0" applyFont="1" applyFill="1" applyAlignment="1">
      <alignment horizontal="center" vertical="center" wrapText="1"/>
    </xf>
    <xf numFmtId="49" fontId="27" fillId="5" borderId="57" xfId="0" applyNumberFormat="1" applyFont="1" applyFill="1" applyBorder="1"/>
    <xf numFmtId="49" fontId="27" fillId="5" borderId="66" xfId="0" applyNumberFormat="1" applyFont="1" applyFill="1" applyBorder="1"/>
    <xf numFmtId="49" fontId="27" fillId="5" borderId="80" xfId="0" applyNumberFormat="1" applyFont="1" applyFill="1" applyBorder="1"/>
    <xf numFmtId="0" fontId="0" fillId="4" borderId="71" xfId="0" applyFill="1" applyBorder="1"/>
    <xf numFmtId="0" fontId="0" fillId="4" borderId="3" xfId="0" applyFill="1" applyBorder="1"/>
    <xf numFmtId="0" fontId="0" fillId="4" borderId="72" xfId="0" applyFill="1" applyBorder="1"/>
    <xf numFmtId="0" fontId="0" fillId="7" borderId="71" xfId="0" applyFill="1" applyBorder="1"/>
    <xf numFmtId="0" fontId="0" fillId="7" borderId="3" xfId="0" applyFill="1" applyBorder="1"/>
    <xf numFmtId="0" fontId="0" fillId="7" borderId="72" xfId="0" applyFill="1" applyBorder="1"/>
    <xf numFmtId="0" fontId="0" fillId="21" borderId="0" xfId="0" applyFill="1" applyAlignment="1">
      <alignment horizontal="left"/>
    </xf>
    <xf numFmtId="0" fontId="0" fillId="4" borderId="75" xfId="0" applyFill="1" applyBorder="1"/>
    <xf numFmtId="0" fontId="3" fillId="0" borderId="39" xfId="0" applyFont="1" applyBorder="1"/>
    <xf numFmtId="0" fontId="0" fillId="4" borderId="58" xfId="0" applyFill="1" applyBorder="1"/>
    <xf numFmtId="0" fontId="0" fillId="7" borderId="75" xfId="0" applyFill="1" applyBorder="1"/>
    <xf numFmtId="0" fontId="0" fillId="7" borderId="58" xfId="0" applyFill="1" applyBorder="1"/>
    <xf numFmtId="0" fontId="3" fillId="0" borderId="25" xfId="0" applyFont="1" applyBorder="1" applyAlignment="1">
      <alignment horizontal="left"/>
    </xf>
    <xf numFmtId="49" fontId="3" fillId="0" borderId="46" xfId="0" applyNumberFormat="1" applyFont="1" applyBorder="1"/>
    <xf numFmtId="0" fontId="3" fillId="0" borderId="43" xfId="0" applyFont="1" applyBorder="1" applyAlignment="1">
      <alignment horizontal="left"/>
    </xf>
    <xf numFmtId="49" fontId="3" fillId="0" borderId="8" xfId="0" applyNumberFormat="1" applyFont="1" applyBorder="1"/>
    <xf numFmtId="0" fontId="0" fillId="0" borderId="41" xfId="0" applyBorder="1" applyAlignment="1">
      <alignment horizontal="left"/>
    </xf>
    <xf numFmtId="0" fontId="0" fillId="17" borderId="39" xfId="0" applyFill="1" applyBorder="1" applyAlignment="1">
      <alignment horizontal="left"/>
    </xf>
    <xf numFmtId="0" fontId="0" fillId="17" borderId="58" xfId="0" applyFill="1" applyBorder="1" applyAlignment="1">
      <alignment horizontal="left"/>
    </xf>
    <xf numFmtId="0" fontId="0" fillId="0" borderId="41" xfId="0" quotePrefix="1" applyBorder="1" applyAlignment="1">
      <alignment horizontal="left"/>
    </xf>
    <xf numFmtId="0" fontId="0" fillId="0" borderId="46" xfId="0" applyBorder="1" applyAlignment="1">
      <alignment horizontal="left"/>
    </xf>
    <xf numFmtId="0" fontId="0" fillId="0" borderId="58" xfId="0" applyBorder="1" applyAlignment="1">
      <alignment horizontal="left"/>
    </xf>
    <xf numFmtId="0" fontId="0" fillId="0" borderId="8" xfId="0" applyBorder="1" applyAlignment="1">
      <alignment horizontal="left"/>
    </xf>
    <xf numFmtId="0" fontId="0" fillId="0" borderId="74" xfId="0" applyBorder="1" applyAlignment="1">
      <alignment horizontal="left"/>
    </xf>
    <xf numFmtId="0" fontId="0" fillId="4" borderId="73" xfId="0" applyFill="1" applyBorder="1"/>
    <xf numFmtId="0" fontId="0" fillId="4" borderId="103" xfId="0" applyFill="1" applyBorder="1"/>
    <xf numFmtId="0" fontId="0" fillId="4" borderId="74" xfId="0" applyFill="1" applyBorder="1"/>
    <xf numFmtId="0" fontId="0" fillId="0" borderId="70" xfId="0" applyBorder="1" applyAlignment="1">
      <alignment horizontal="left"/>
    </xf>
    <xf numFmtId="0" fontId="0" fillId="0" borderId="54" xfId="0" applyBorder="1" applyAlignment="1">
      <alignment horizontal="left"/>
    </xf>
    <xf numFmtId="0" fontId="0" fillId="0" borderId="124" xfId="0" applyBorder="1" applyAlignment="1">
      <alignment horizontal="left"/>
    </xf>
    <xf numFmtId="0" fontId="0" fillId="7" borderId="73" xfId="0" applyFill="1" applyBorder="1"/>
    <xf numFmtId="0" fontId="0" fillId="7" borderId="103" xfId="0" applyFill="1" applyBorder="1"/>
    <xf numFmtId="0" fontId="0" fillId="7" borderId="74" xfId="0" applyFill="1" applyBorder="1"/>
    <xf numFmtId="0" fontId="0" fillId="10" borderId="71" xfId="0" applyFill="1" applyBorder="1"/>
    <xf numFmtId="0" fontId="0" fillId="10" borderId="3" xfId="0" applyFill="1" applyBorder="1"/>
    <xf numFmtId="0" fontId="0" fillId="10" borderId="72" xfId="0" applyFill="1" applyBorder="1"/>
    <xf numFmtId="0" fontId="0" fillId="10" borderId="75" xfId="0" applyFill="1" applyBorder="1"/>
    <xf numFmtId="0" fontId="3" fillId="10" borderId="0" xfId="0" applyFont="1" applyFill="1"/>
    <xf numFmtId="0" fontId="0" fillId="10" borderId="0" xfId="0" applyFill="1"/>
    <xf numFmtId="0" fontId="0" fillId="10" borderId="58" xfId="0" applyFill="1" applyBorder="1"/>
    <xf numFmtId="0" fontId="0" fillId="10" borderId="0" xfId="0" applyFill="1" applyAlignment="1">
      <alignment horizontal="right"/>
    </xf>
    <xf numFmtId="0" fontId="0" fillId="0" borderId="39" xfId="0" applyBorder="1" applyAlignment="1">
      <alignment horizontal="left"/>
    </xf>
    <xf numFmtId="49" fontId="0" fillId="0" borderId="71" xfId="0" applyNumberFormat="1" applyBorder="1"/>
    <xf numFmtId="0" fontId="0" fillId="0" borderId="72" xfId="0" applyBorder="1"/>
    <xf numFmtId="49" fontId="0" fillId="3" borderId="72" xfId="0" applyNumberFormat="1" applyFill="1" applyBorder="1"/>
    <xf numFmtId="49" fontId="0" fillId="0" borderId="75" xfId="0" applyNumberFormat="1" applyBorder="1"/>
    <xf numFmtId="0" fontId="0" fillId="0" borderId="58" xfId="0" applyBorder="1"/>
    <xf numFmtId="49" fontId="0" fillId="3" borderId="58" xfId="0" applyNumberFormat="1" applyFill="1" applyBorder="1"/>
    <xf numFmtId="0" fontId="0" fillId="3" borderId="72" xfId="0" applyFill="1" applyBorder="1"/>
    <xf numFmtId="0" fontId="0" fillId="3" borderId="58" xfId="0" applyFill="1" applyBorder="1"/>
    <xf numFmtId="49" fontId="0" fillId="0" borderId="73" xfId="0" applyNumberFormat="1" applyBorder="1"/>
    <xf numFmtId="0" fontId="0" fillId="0" borderId="74" xfId="0" applyBorder="1"/>
    <xf numFmtId="49" fontId="0" fillId="3" borderId="74" xfId="0" applyNumberFormat="1" applyFill="1" applyBorder="1"/>
    <xf numFmtId="0" fontId="0" fillId="3" borderId="74" xfId="0" applyFill="1" applyBorder="1"/>
    <xf numFmtId="0" fontId="0" fillId="10" borderId="73" xfId="0" applyFill="1" applyBorder="1"/>
    <xf numFmtId="0" fontId="0" fillId="10" borderId="103" xfId="0" applyFill="1" applyBorder="1"/>
    <xf numFmtId="0" fontId="0" fillId="10" borderId="74" xfId="0" applyFill="1" applyBorder="1"/>
    <xf numFmtId="0" fontId="0" fillId="18" borderId="8" xfId="0" applyFill="1" applyBorder="1" applyAlignment="1">
      <alignment horizontal="left" vertical="center" wrapText="1"/>
    </xf>
    <xf numFmtId="0" fontId="0" fillId="18" borderId="46" xfId="0" applyFill="1" applyBorder="1" applyAlignment="1">
      <alignment horizontal="left" vertical="center" wrapText="1"/>
    </xf>
    <xf numFmtId="49" fontId="0" fillId="18" borderId="39" xfId="0" applyNumberFormat="1" applyFill="1" applyBorder="1" applyAlignment="1">
      <alignment horizontal="left" vertical="center" wrapText="1"/>
    </xf>
    <xf numFmtId="49" fontId="0" fillId="2" borderId="0" xfId="0" applyNumberFormat="1" applyFill="1" applyAlignment="1">
      <alignment vertical="center" wrapText="1"/>
    </xf>
    <xf numFmtId="0" fontId="3" fillId="2" borderId="0" xfId="0" applyFont="1" applyFill="1" applyAlignment="1">
      <alignment horizontal="left" vertical="center"/>
    </xf>
    <xf numFmtId="0" fontId="0" fillId="18" borderId="6" xfId="0" applyFill="1" applyBorder="1" applyAlignment="1">
      <alignment horizontal="left" vertical="center" wrapText="1"/>
    </xf>
    <xf numFmtId="0" fontId="0" fillId="18" borderId="9" xfId="0" applyFill="1" applyBorder="1" applyAlignment="1">
      <alignment horizontal="left" vertical="center" wrapText="1"/>
    </xf>
    <xf numFmtId="49" fontId="0" fillId="18" borderId="8" xfId="0" applyNumberFormat="1" applyFill="1" applyBorder="1" applyAlignment="1">
      <alignment vertical="center" wrapText="1"/>
    </xf>
    <xf numFmtId="49" fontId="0" fillId="18" borderId="9" xfId="0" applyNumberFormat="1" applyFill="1" applyBorder="1" applyAlignment="1">
      <alignment vertical="center" wrapText="1"/>
    </xf>
    <xf numFmtId="0" fontId="0" fillId="15" borderId="57" xfId="0" applyFill="1" applyBorder="1"/>
    <xf numFmtId="0" fontId="0" fillId="15" borderId="80" xfId="0" applyFill="1" applyBorder="1"/>
    <xf numFmtId="49" fontId="0" fillId="15" borderId="79" xfId="0" applyNumberFormat="1" applyFill="1" applyBorder="1"/>
    <xf numFmtId="49" fontId="0" fillId="15" borderId="84" xfId="0" applyNumberFormat="1" applyFill="1" applyBorder="1"/>
    <xf numFmtId="0" fontId="23" fillId="11" borderId="58" xfId="4" applyBorder="1" applyAlignment="1">
      <alignment horizontal="left"/>
    </xf>
    <xf numFmtId="0" fontId="23" fillId="11" borderId="41" xfId="4" applyBorder="1" applyAlignment="1">
      <alignment horizontal="left"/>
    </xf>
    <xf numFmtId="0" fontId="0" fillId="2" borderId="73" xfId="0" applyFill="1" applyBorder="1" applyAlignment="1">
      <alignment horizontal="left"/>
    </xf>
    <xf numFmtId="0" fontId="0" fillId="2" borderId="103" xfId="0" applyFill="1" applyBorder="1"/>
    <xf numFmtId="0" fontId="0" fillId="2" borderId="2" xfId="0" applyFill="1" applyBorder="1"/>
    <xf numFmtId="0" fontId="0" fillId="2" borderId="3" xfId="0" applyFill="1" applyBorder="1"/>
    <xf numFmtId="0" fontId="22" fillId="2" borderId="0" xfId="0" applyFont="1" applyFill="1"/>
    <xf numFmtId="49" fontId="22" fillId="2" borderId="0" xfId="0" applyNumberFormat="1" applyFont="1" applyFill="1"/>
    <xf numFmtId="0" fontId="23" fillId="11" borderId="1" xfId="4" applyBorder="1" applyAlignment="1">
      <alignment horizontal="left"/>
    </xf>
    <xf numFmtId="0" fontId="29" fillId="2" borderId="0" xfId="0" applyFont="1" applyFill="1"/>
    <xf numFmtId="0" fontId="0" fillId="2" borderId="1" xfId="0" applyFill="1" applyBorder="1" applyAlignment="1">
      <alignment vertical="center"/>
    </xf>
    <xf numFmtId="0" fontId="9" fillId="0" borderId="57" xfId="0" applyFont="1" applyBorder="1" applyAlignment="1">
      <alignment horizontal="left" vertical="center" wrapText="1"/>
    </xf>
    <xf numFmtId="0" fontId="9" fillId="5" borderId="57" xfId="0" applyFont="1" applyFill="1" applyBorder="1" applyAlignment="1">
      <alignment horizontal="left" vertical="center" wrapText="1"/>
    </xf>
    <xf numFmtId="0" fontId="10" fillId="2" borderId="61" xfId="0" applyFont="1" applyFill="1" applyBorder="1" applyAlignment="1">
      <alignment vertical="center"/>
    </xf>
    <xf numFmtId="0" fontId="10" fillId="2" borderId="28" xfId="0" applyFont="1" applyFill="1" applyBorder="1" applyAlignment="1">
      <alignment vertical="center"/>
    </xf>
    <xf numFmtId="0" fontId="10" fillId="2" borderId="30" xfId="0" applyFont="1" applyFill="1" applyBorder="1" applyAlignment="1">
      <alignment horizontal="left" vertical="center"/>
    </xf>
    <xf numFmtId="0" fontId="0" fillId="3" borderId="61" xfId="0" applyFill="1" applyBorder="1" applyAlignment="1">
      <alignment vertical="center"/>
    </xf>
    <xf numFmtId="0" fontId="0" fillId="3" borderId="28" xfId="0" applyFill="1" applyBorder="1" applyAlignment="1">
      <alignment vertical="center"/>
    </xf>
    <xf numFmtId="0" fontId="0" fillId="2" borderId="28" xfId="0" quotePrefix="1" applyFill="1" applyBorder="1" applyAlignment="1">
      <alignment vertical="center"/>
    </xf>
    <xf numFmtId="0" fontId="32" fillId="2" borderId="0" xfId="0" applyFont="1" applyFill="1"/>
    <xf numFmtId="0" fontId="31" fillId="2" borderId="74" xfId="0" applyFont="1" applyFill="1" applyBorder="1" applyAlignment="1">
      <alignment horizontal="left"/>
    </xf>
    <xf numFmtId="0" fontId="0" fillId="18" borderId="128" xfId="0" applyFill="1" applyBorder="1"/>
    <xf numFmtId="0" fontId="3" fillId="18" borderId="129" xfId="0" applyFont="1" applyFill="1" applyBorder="1" applyAlignment="1">
      <alignment horizontal="center"/>
    </xf>
    <xf numFmtId="0" fontId="3" fillId="18" borderId="130" xfId="0" applyFont="1" applyFill="1" applyBorder="1" applyAlignment="1">
      <alignment horizontal="center"/>
    </xf>
    <xf numFmtId="0" fontId="0" fillId="18" borderId="131" xfId="0" applyFill="1" applyBorder="1"/>
    <xf numFmtId="0" fontId="7" fillId="18" borderId="0" xfId="0" applyFont="1" applyFill="1" applyAlignment="1">
      <alignment horizontal="left"/>
    </xf>
    <xf numFmtId="0" fontId="7" fillId="18" borderId="132" xfId="0" applyFont="1" applyFill="1" applyBorder="1" applyAlignment="1">
      <alignment horizontal="left"/>
    </xf>
    <xf numFmtId="0" fontId="24" fillId="19" borderId="39" xfId="0" applyFont="1" applyFill="1" applyBorder="1"/>
    <xf numFmtId="0" fontId="0" fillId="18" borderId="132" xfId="0" applyFill="1" applyBorder="1"/>
    <xf numFmtId="0" fontId="0" fillId="18" borderId="125" xfId="0" applyFill="1" applyBorder="1" applyAlignment="1">
      <alignment horizontal="left"/>
    </xf>
    <xf numFmtId="0" fontId="0" fillId="18" borderId="126" xfId="0" applyFill="1" applyBorder="1" applyAlignment="1">
      <alignment horizontal="left"/>
    </xf>
    <xf numFmtId="0" fontId="0" fillId="18" borderId="127" xfId="0" applyFill="1" applyBorder="1" applyAlignment="1">
      <alignment horizontal="left"/>
    </xf>
    <xf numFmtId="0" fontId="0" fillId="18" borderId="133" xfId="0" applyFill="1" applyBorder="1"/>
    <xf numFmtId="0" fontId="0" fillId="18" borderId="122" xfId="0" applyFill="1" applyBorder="1"/>
    <xf numFmtId="0" fontId="0" fillId="18" borderId="134" xfId="0" applyFill="1" applyBorder="1"/>
    <xf numFmtId="0" fontId="0" fillId="2" borderId="70" xfId="0" applyFill="1" applyBorder="1" applyAlignment="1">
      <alignment horizontal="left" vertical="center"/>
    </xf>
    <xf numFmtId="0" fontId="9" fillId="3" borderId="29" xfId="0" applyFont="1" applyFill="1" applyBorder="1" applyAlignment="1">
      <alignment horizontal="left" vertical="center"/>
    </xf>
    <xf numFmtId="0" fontId="9" fillId="3" borderId="57" xfId="0" applyFont="1" applyFill="1" applyBorder="1" applyAlignment="1">
      <alignment horizontal="left" vertical="center" wrapText="1"/>
    </xf>
    <xf numFmtId="0" fontId="10" fillId="8" borderId="62" xfId="0" applyFont="1" applyFill="1" applyBorder="1" applyAlignment="1">
      <alignment vertical="center"/>
    </xf>
    <xf numFmtId="0" fontId="10" fillId="8" borderId="31" xfId="0" applyFont="1" applyFill="1" applyBorder="1" applyAlignment="1">
      <alignment vertical="center"/>
    </xf>
    <xf numFmtId="0" fontId="28" fillId="22" borderId="1" xfId="0" applyFont="1" applyFill="1" applyBorder="1" applyAlignment="1">
      <alignment horizontal="center" vertical="center" wrapText="1"/>
    </xf>
    <xf numFmtId="0" fontId="0" fillId="2" borderId="54" xfId="0" applyFill="1" applyBorder="1" applyAlignment="1">
      <alignment vertical="center"/>
    </xf>
    <xf numFmtId="0" fontId="0" fillId="4" borderId="1" xfId="0" applyFill="1" applyBorder="1" applyAlignment="1">
      <alignment vertical="center"/>
    </xf>
    <xf numFmtId="0" fontId="0" fillId="18" borderId="75" xfId="0" applyFill="1" applyBorder="1" applyAlignment="1">
      <alignment horizontal="left"/>
    </xf>
    <xf numFmtId="0" fontId="0" fillId="18" borderId="58" xfId="0" applyFill="1" applyBorder="1" applyAlignment="1">
      <alignment horizontal="left"/>
    </xf>
    <xf numFmtId="0" fontId="0" fillId="18" borderId="73" xfId="0" applyFill="1" applyBorder="1" applyAlignment="1">
      <alignment horizontal="left"/>
    </xf>
    <xf numFmtId="0" fontId="0" fillId="18" borderId="74" xfId="0" applyFill="1" applyBorder="1" applyAlignment="1">
      <alignment horizontal="left"/>
    </xf>
    <xf numFmtId="0" fontId="9" fillId="2" borderId="0" xfId="0" applyFont="1" applyFill="1" applyAlignment="1">
      <alignment vertical="center"/>
    </xf>
    <xf numFmtId="0" fontId="9" fillId="2" borderId="17" xfId="0" applyFont="1" applyFill="1" applyBorder="1" applyAlignment="1">
      <alignment vertical="center"/>
    </xf>
    <xf numFmtId="0" fontId="0" fillId="8" borderId="1" xfId="0" applyFill="1" applyBorder="1" applyAlignment="1">
      <alignment horizontal="left"/>
    </xf>
    <xf numFmtId="0" fontId="0" fillId="8" borderId="1" xfId="0" applyFill="1" applyBorder="1"/>
    <xf numFmtId="0" fontId="0" fillId="8" borderId="1" xfId="0" applyFill="1" applyBorder="1" applyAlignment="1">
      <alignment horizontal="left" vertical="center"/>
    </xf>
    <xf numFmtId="49" fontId="0" fillId="8" borderId="81" xfId="0" applyNumberFormat="1" applyFill="1" applyBorder="1"/>
    <xf numFmtId="0" fontId="0" fillId="8" borderId="77" xfId="0" applyFill="1" applyBorder="1" applyAlignment="1">
      <alignment horizontal="left"/>
    </xf>
    <xf numFmtId="0" fontId="0" fillId="8" borderId="80" xfId="0" applyFill="1" applyBorder="1" applyAlignment="1">
      <alignment vertical="center"/>
    </xf>
    <xf numFmtId="49" fontId="0" fillId="8" borderId="77" xfId="0" applyNumberFormat="1" applyFill="1" applyBorder="1"/>
    <xf numFmtId="49" fontId="0" fillId="8" borderId="80" xfId="0" applyNumberFormat="1" applyFill="1" applyBorder="1"/>
    <xf numFmtId="49" fontId="0" fillId="8" borderId="126" xfId="0" applyNumberFormat="1" applyFill="1" applyBorder="1"/>
    <xf numFmtId="49" fontId="0" fillId="8" borderId="127" xfId="0" applyNumberFormat="1" applyFill="1" applyBorder="1"/>
    <xf numFmtId="0" fontId="3" fillId="18" borderId="132" xfId="0" applyFont="1" applyFill="1" applyBorder="1" applyAlignment="1">
      <alignment horizontal="left"/>
    </xf>
    <xf numFmtId="0" fontId="0" fillId="2" borderId="73" xfId="0" applyFill="1" applyBorder="1" applyAlignment="1">
      <alignment horizontal="left" vertical="center"/>
    </xf>
    <xf numFmtId="0" fontId="0" fillId="2" borderId="103" xfId="0"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pplyAlignment="1">
      <alignment horizontal="left" vertical="center"/>
    </xf>
    <xf numFmtId="164" fontId="0" fillId="2" borderId="2" xfId="0" applyNumberFormat="1" applyFill="1" applyBorder="1" applyAlignment="1">
      <alignment horizontal="left" vertical="center"/>
    </xf>
    <xf numFmtId="0" fontId="3" fillId="8" borderId="1" xfId="0" applyFont="1" applyFill="1" applyBorder="1" applyAlignment="1">
      <alignment horizontal="left" vertical="center"/>
    </xf>
    <xf numFmtId="49" fontId="0" fillId="18" borderId="113" xfId="0" applyNumberFormat="1" applyFill="1" applyBorder="1" applyAlignment="1">
      <alignment horizontal="left"/>
    </xf>
    <xf numFmtId="49" fontId="0" fillId="18" borderId="114" xfId="0" applyNumberFormat="1" applyFill="1" applyBorder="1" applyAlignment="1">
      <alignment horizontal="left"/>
    </xf>
    <xf numFmtId="0" fontId="0" fillId="18" borderId="115" xfId="0" applyFill="1" applyBorder="1" applyAlignment="1">
      <alignment horizontal="left"/>
    </xf>
    <xf numFmtId="0" fontId="33" fillId="11" borderId="28" xfId="4" applyFont="1" applyBorder="1" applyAlignment="1">
      <alignment horizontal="left"/>
    </xf>
    <xf numFmtId="0" fontId="33" fillId="11" borderId="57" xfId="4" applyFont="1" applyBorder="1" applyAlignment="1">
      <alignment horizontal="left"/>
    </xf>
    <xf numFmtId="0" fontId="17" fillId="18" borderId="28" xfId="0" applyFont="1" applyFill="1" applyBorder="1" applyAlignment="1">
      <alignment horizontal="left"/>
    </xf>
    <xf numFmtId="0" fontId="17" fillId="18" borderId="112" xfId="0" applyFont="1" applyFill="1" applyBorder="1" applyAlignment="1">
      <alignment horizontal="left"/>
    </xf>
    <xf numFmtId="0" fontId="17" fillId="18" borderId="114" xfId="0" applyFont="1" applyFill="1" applyBorder="1" applyAlignment="1">
      <alignment horizontal="left"/>
    </xf>
    <xf numFmtId="0" fontId="17" fillId="18" borderId="115" xfId="0" applyFont="1" applyFill="1" applyBorder="1" applyAlignment="1">
      <alignment horizontal="left"/>
    </xf>
    <xf numFmtId="0" fontId="27" fillId="5" borderId="65" xfId="0" applyFont="1" applyFill="1" applyBorder="1"/>
    <xf numFmtId="0" fontId="17" fillId="18" borderId="84" xfId="0" applyFont="1" applyFill="1" applyBorder="1" applyAlignment="1">
      <alignment horizontal="left"/>
    </xf>
    <xf numFmtId="0" fontId="17" fillId="18" borderId="80" xfId="0" applyFont="1" applyFill="1" applyBorder="1" applyAlignment="1">
      <alignment horizontal="left"/>
    </xf>
    <xf numFmtId="0" fontId="0" fillId="5" borderId="0" xfId="0" applyFill="1"/>
    <xf numFmtId="49" fontId="0" fillId="2" borderId="0" xfId="0" applyNumberFormat="1" applyFill="1" applyAlignment="1">
      <alignment horizontal="left" vertical="center"/>
    </xf>
    <xf numFmtId="0" fontId="0" fillId="4" borderId="1" xfId="0" applyFill="1" applyBorder="1" applyAlignment="1">
      <alignment horizontal="left" vertical="top" wrapText="1"/>
    </xf>
    <xf numFmtId="49" fontId="0" fillId="18" borderId="76" xfId="0" applyNumberFormat="1" applyFill="1" applyBorder="1" applyAlignment="1">
      <alignment horizontal="left"/>
    </xf>
    <xf numFmtId="49" fontId="0" fillId="18" borderId="78" xfId="0" applyNumberFormat="1" applyFill="1" applyBorder="1" applyAlignment="1">
      <alignment horizontal="left"/>
    </xf>
    <xf numFmtId="49" fontId="0" fillId="18" borderId="79" xfId="0" applyNumberFormat="1" applyFill="1" applyBorder="1" applyAlignment="1">
      <alignment horizontal="left"/>
    </xf>
    <xf numFmtId="0" fontId="0" fillId="18" borderId="80" xfId="0" applyFill="1" applyBorder="1" applyAlignment="1">
      <alignment horizontal="left"/>
    </xf>
    <xf numFmtId="0" fontId="7" fillId="15" borderId="0" xfId="0" applyFont="1" applyFill="1" applyAlignment="1">
      <alignment horizontal="center"/>
    </xf>
    <xf numFmtId="0" fontId="7" fillId="4" borderId="0" xfId="0" applyFont="1" applyFill="1" applyAlignment="1">
      <alignment horizontal="center"/>
    </xf>
    <xf numFmtId="0" fontId="24" fillId="13" borderId="76" xfId="0" applyFont="1" applyFill="1" applyBorder="1" applyAlignment="1">
      <alignment horizontal="left" vertical="center" wrapText="1"/>
    </xf>
    <xf numFmtId="0" fontId="24" fillId="13" borderId="83" xfId="0" applyFont="1" applyFill="1" applyBorder="1" applyAlignment="1">
      <alignment horizontal="left" vertical="center" wrapText="1"/>
    </xf>
    <xf numFmtId="0" fontId="24" fillId="13" borderId="79" xfId="0" applyFont="1" applyFill="1" applyBorder="1" applyAlignment="1">
      <alignment horizontal="left" wrapText="1"/>
    </xf>
    <xf numFmtId="0" fontId="24" fillId="13" borderId="84" xfId="0" applyFont="1" applyFill="1" applyBorder="1" applyAlignment="1">
      <alignment horizontal="left" wrapText="1"/>
    </xf>
    <xf numFmtId="0" fontId="24" fillId="19" borderId="71" xfId="0" applyFont="1" applyFill="1" applyBorder="1" applyAlignment="1">
      <alignment horizontal="left"/>
    </xf>
    <xf numFmtId="0" fontId="24" fillId="19" borderId="3" xfId="0" applyFont="1" applyFill="1" applyBorder="1" applyAlignment="1">
      <alignment horizontal="left"/>
    </xf>
    <xf numFmtId="0" fontId="24" fillId="19" borderId="72" xfId="0" applyFont="1" applyFill="1" applyBorder="1" applyAlignment="1">
      <alignment horizontal="left"/>
    </xf>
    <xf numFmtId="0" fontId="26" fillId="18" borderId="0" xfId="0" applyFont="1" applyFill="1" applyAlignment="1">
      <alignment horizontal="center" vertical="center" wrapText="1"/>
    </xf>
    <xf numFmtId="0" fontId="26" fillId="18" borderId="103" xfId="0" applyFont="1" applyFill="1" applyBorder="1" applyAlignment="1">
      <alignment horizontal="center" vertical="center" wrapText="1"/>
    </xf>
    <xf numFmtId="0" fontId="24" fillId="19" borderId="70" xfId="0" applyFont="1" applyFill="1" applyBorder="1" applyAlignment="1">
      <alignment horizontal="left"/>
    </xf>
    <xf numFmtId="0" fontId="24" fillId="19" borderId="54" xfId="0" applyFont="1" applyFill="1" applyBorder="1" applyAlignment="1">
      <alignment horizontal="left"/>
    </xf>
    <xf numFmtId="0" fontId="0" fillId="18" borderId="75" xfId="0" applyFill="1" applyBorder="1" applyAlignment="1">
      <alignment horizontal="left"/>
    </xf>
    <xf numFmtId="0" fontId="0" fillId="18" borderId="58" xfId="0" applyFill="1" applyBorder="1" applyAlignment="1">
      <alignment horizontal="left"/>
    </xf>
    <xf numFmtId="0" fontId="0" fillId="18" borderId="71" xfId="0" applyFill="1" applyBorder="1" applyAlignment="1">
      <alignment horizontal="left"/>
    </xf>
    <xf numFmtId="0" fontId="0" fillId="18" borderId="72" xfId="0" applyFill="1" applyBorder="1" applyAlignment="1">
      <alignment horizontal="left"/>
    </xf>
    <xf numFmtId="0" fontId="8" fillId="18" borderId="75" xfId="3" applyFill="1" applyBorder="1" applyAlignment="1">
      <alignment horizontal="left" wrapText="1"/>
    </xf>
    <xf numFmtId="0" fontId="8" fillId="18" borderId="58" xfId="3" applyFill="1" applyBorder="1" applyAlignment="1">
      <alignment horizontal="left" wrapText="1"/>
    </xf>
    <xf numFmtId="0" fontId="0" fillId="4" borderId="87" xfId="0" applyFill="1" applyBorder="1" applyAlignment="1">
      <alignment horizontal="left" vertical="center" wrapText="1"/>
    </xf>
    <xf numFmtId="0" fontId="0" fillId="4" borderId="88" xfId="0" applyFill="1" applyBorder="1" applyAlignment="1">
      <alignment horizontal="left" vertical="center" wrapText="1"/>
    </xf>
    <xf numFmtId="0" fontId="0" fillId="4" borderId="89" xfId="0" applyFill="1" applyBorder="1" applyAlignment="1">
      <alignment horizontal="left" vertical="center" wrapText="1"/>
    </xf>
    <xf numFmtId="0" fontId="0" fillId="4" borderId="92" xfId="0" applyFill="1" applyBorder="1" applyAlignment="1">
      <alignment horizontal="left" vertical="center" wrapText="1"/>
    </xf>
    <xf numFmtId="0" fontId="0" fillId="4" borderId="93" xfId="0" applyFill="1" applyBorder="1" applyAlignment="1">
      <alignment horizontal="left" vertical="center" wrapText="1"/>
    </xf>
    <xf numFmtId="0" fontId="0" fillId="4" borderId="94" xfId="0" applyFill="1" applyBorder="1" applyAlignment="1">
      <alignment horizontal="left" vertical="center" wrapText="1"/>
    </xf>
    <xf numFmtId="0" fontId="7" fillId="18" borderId="0" xfId="0" applyFont="1" applyFill="1" applyAlignment="1">
      <alignment horizontal="center"/>
    </xf>
    <xf numFmtId="0" fontId="28" fillId="22" borderId="39" xfId="0" applyFont="1" applyFill="1" applyBorder="1" applyAlignment="1">
      <alignment horizontal="center" vertical="center" wrapText="1"/>
    </xf>
    <xf numFmtId="0" fontId="28" fillId="22" borderId="46" xfId="0" applyFont="1" applyFill="1" applyBorder="1" applyAlignment="1">
      <alignment horizontal="center" vertical="center" wrapText="1"/>
    </xf>
    <xf numFmtId="0" fontId="28" fillId="22" borderId="8" xfId="0" applyFont="1" applyFill="1" applyBorder="1" applyAlignment="1">
      <alignment horizontal="center" vertical="center" wrapText="1"/>
    </xf>
    <xf numFmtId="0" fontId="0" fillId="2" borderId="70" xfId="0" applyFill="1" applyBorder="1" applyAlignment="1">
      <alignment horizontal="left"/>
    </xf>
    <xf numFmtId="0" fontId="0" fillId="2" borderId="2" xfId="0" applyFill="1" applyBorder="1" applyAlignment="1">
      <alignment horizontal="left"/>
    </xf>
    <xf numFmtId="0" fontId="0" fillId="2" borderId="54" xfId="0" applyFill="1" applyBorder="1" applyAlignment="1">
      <alignment horizontal="left"/>
    </xf>
    <xf numFmtId="0" fontId="28" fillId="22" borderId="39" xfId="0" applyFont="1" applyFill="1" applyBorder="1" applyAlignment="1">
      <alignment horizontal="center" wrapText="1"/>
    </xf>
    <xf numFmtId="0" fontId="28" fillId="22" borderId="8" xfId="0" applyFont="1" applyFill="1" applyBorder="1" applyAlignment="1">
      <alignment horizontal="center" wrapText="1"/>
    </xf>
    <xf numFmtId="0" fontId="30" fillId="22" borderId="39" xfId="0" applyFont="1" applyFill="1" applyBorder="1" applyAlignment="1">
      <alignment horizontal="center" vertical="center" wrapText="1"/>
    </xf>
    <xf numFmtId="0" fontId="30" fillId="22" borderId="46" xfId="0" applyFont="1" applyFill="1" applyBorder="1" applyAlignment="1">
      <alignment horizontal="center" vertical="center"/>
    </xf>
    <xf numFmtId="0" fontId="7" fillId="2" borderId="0" xfId="0" applyFont="1" applyFill="1" applyAlignment="1">
      <alignment horizontal="left" wrapText="1"/>
    </xf>
    <xf numFmtId="0" fontId="7" fillId="2" borderId="0" xfId="0" applyFont="1" applyFill="1" applyAlignment="1">
      <alignment horizontal="left"/>
    </xf>
    <xf numFmtId="49" fontId="0" fillId="18" borderId="51" xfId="0" applyNumberFormat="1" applyFill="1" applyBorder="1" applyAlignment="1">
      <alignment horizontal="left" vertical="center" wrapText="1"/>
    </xf>
    <xf numFmtId="49" fontId="0" fillId="18" borderId="21" xfId="0" applyNumberFormat="1" applyFill="1" applyBorder="1" applyAlignment="1">
      <alignment horizontal="left" vertical="center" wrapText="1"/>
    </xf>
    <xf numFmtId="0" fontId="3" fillId="4" borderId="45" xfId="0" applyFont="1" applyFill="1" applyBorder="1" applyAlignment="1">
      <alignment horizontal="left" vertical="center"/>
    </xf>
    <xf numFmtId="0" fontId="3" fillId="4" borderId="41" xfId="0" applyFont="1" applyFill="1" applyBorder="1" applyAlignment="1">
      <alignment horizontal="left" vertical="center"/>
    </xf>
    <xf numFmtId="0" fontId="0" fillId="4" borderId="45" xfId="0" applyFill="1" applyBorder="1" applyAlignment="1">
      <alignment horizontal="left" vertical="center" wrapText="1"/>
    </xf>
    <xf numFmtId="0" fontId="0" fillId="4" borderId="41" xfId="0" applyFill="1" applyBorder="1" applyAlignment="1">
      <alignment horizontal="left" vertical="center" wrapText="1"/>
    </xf>
    <xf numFmtId="0" fontId="0" fillId="4" borderId="27" xfId="0"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5" xfId="0" applyFill="1" applyBorder="1" applyAlignment="1">
      <alignment horizontal="left" vertical="center" wrapText="1"/>
    </xf>
    <xf numFmtId="0" fontId="0" fillId="4" borderId="0" xfId="0" applyFill="1" applyAlignment="1">
      <alignment horizontal="left" vertical="center" wrapText="1"/>
    </xf>
    <xf numFmtId="0" fontId="0" fillId="4" borderId="17" xfId="0" applyFill="1" applyBorder="1" applyAlignment="1">
      <alignment horizontal="left" vertical="center" wrapText="1"/>
    </xf>
    <xf numFmtId="0" fontId="8" fillId="4" borderId="19" xfId="3" applyFill="1" applyBorder="1" applyAlignment="1">
      <alignment horizontal="left" vertical="center" wrapText="1"/>
    </xf>
    <xf numFmtId="0" fontId="8" fillId="4" borderId="20" xfId="3" applyFill="1" applyBorder="1" applyAlignment="1">
      <alignment horizontal="left" vertical="center" wrapText="1"/>
    </xf>
    <xf numFmtId="0" fontId="13" fillId="8" borderId="55"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0" xfId="0" applyFont="1" applyFill="1" applyBorder="1" applyAlignment="1">
      <alignment horizontal="left" vertical="center" wrapText="1"/>
    </xf>
    <xf numFmtId="0" fontId="13" fillId="8" borderId="18" xfId="0" applyFont="1" applyFill="1" applyBorder="1" applyAlignment="1">
      <alignment horizontal="left" vertical="center" wrapText="1"/>
    </xf>
    <xf numFmtId="0" fontId="13" fillId="8" borderId="68" xfId="0" applyFont="1" applyFill="1" applyBorder="1" applyAlignment="1">
      <alignment horizontal="left" vertical="center" wrapText="1"/>
    </xf>
    <xf numFmtId="0" fontId="9" fillId="5" borderId="40" xfId="0" applyFont="1" applyFill="1" applyBorder="1" applyAlignment="1">
      <alignment horizontal="left" vertical="center"/>
    </xf>
    <xf numFmtId="0" fontId="9" fillId="5" borderId="63" xfId="0" applyFont="1" applyFill="1" applyBorder="1" applyAlignment="1">
      <alignment horizontal="left" vertical="center"/>
    </xf>
    <xf numFmtId="0" fontId="9" fillId="5" borderId="32" xfId="0" applyFont="1" applyFill="1" applyBorder="1" applyAlignment="1">
      <alignment horizontal="left" vertical="center"/>
    </xf>
    <xf numFmtId="0" fontId="9" fillId="5" borderId="66" xfId="0" applyFont="1" applyFill="1" applyBorder="1" applyAlignment="1">
      <alignment horizontal="left" vertical="center" wrapText="1"/>
    </xf>
    <xf numFmtId="0" fontId="9" fillId="5" borderId="67" xfId="0" applyFont="1" applyFill="1" applyBorder="1" applyAlignment="1">
      <alignment horizontal="left" vertical="center" wrapText="1"/>
    </xf>
    <xf numFmtId="0" fontId="9" fillId="5" borderId="65" xfId="0" applyFont="1" applyFill="1" applyBorder="1" applyAlignment="1">
      <alignment horizontal="left" vertical="center" wrapText="1"/>
    </xf>
    <xf numFmtId="0" fontId="9" fillId="5" borderId="57" xfId="0" applyFont="1" applyFill="1" applyBorder="1" applyAlignment="1">
      <alignment horizontal="left" vertical="center" wrapText="1"/>
    </xf>
    <xf numFmtId="0" fontId="9" fillId="5" borderId="29" xfId="0" applyFont="1" applyFill="1" applyBorder="1" applyAlignment="1">
      <alignment horizontal="left" vertical="center"/>
    </xf>
    <xf numFmtId="0" fontId="18" fillId="9" borderId="38" xfId="0" applyFont="1" applyFill="1" applyBorder="1" applyAlignment="1">
      <alignment horizontal="center" vertical="center"/>
    </xf>
    <xf numFmtId="0" fontId="18" fillId="9" borderId="69" xfId="0" applyFont="1" applyFill="1" applyBorder="1" applyAlignment="1">
      <alignment horizontal="center" vertical="center"/>
    </xf>
    <xf numFmtId="0" fontId="18" fillId="9" borderId="33" xfId="0" applyFont="1" applyFill="1" applyBorder="1" applyAlignment="1">
      <alignment horizontal="center" vertical="center"/>
    </xf>
    <xf numFmtId="0" fontId="3" fillId="0" borderId="71" xfId="0" applyFont="1" applyBorder="1" applyAlignment="1">
      <alignment horizontal="left"/>
    </xf>
    <xf numFmtId="0" fontId="3" fillId="0" borderId="72" xfId="0" applyFont="1" applyBorder="1" applyAlignment="1">
      <alignment horizontal="left"/>
    </xf>
    <xf numFmtId="49" fontId="3" fillId="0" borderId="75" xfId="0" applyNumberFormat="1" applyFont="1" applyBorder="1" applyAlignment="1">
      <alignment horizontal="left"/>
    </xf>
    <xf numFmtId="0" fontId="3" fillId="0" borderId="58" xfId="0" applyFont="1" applyBorder="1" applyAlignment="1">
      <alignment horizontal="left"/>
    </xf>
  </cellXfs>
  <cellStyles count="5">
    <cellStyle name="Link" xfId="3" builtinId="8"/>
    <cellStyle name="Schlecht" xfId="4" builtinId="27"/>
    <cellStyle name="Standard" xfId="0" builtinId="0"/>
    <cellStyle name="Standard 2" xfId="1" xr:uid="{00000000-0005-0000-0000-000003000000}"/>
    <cellStyle name="Standard 3" xfId="2" xr:uid="{00000000-0005-0000-0000-000004000000}"/>
  </cellStyles>
  <dxfs count="29">
    <dxf>
      <fill>
        <patternFill>
          <bgColor theme="0"/>
        </patternFill>
      </fill>
    </dxf>
    <dxf>
      <fill>
        <patternFill>
          <bgColor rgb="FF92D050"/>
        </patternFill>
      </fill>
    </dxf>
    <dxf>
      <fill>
        <patternFill>
          <bgColor rgb="FFFF0000"/>
        </patternFill>
      </fill>
    </dxf>
    <dxf>
      <fill>
        <patternFill>
          <bgColor rgb="FFFFFF00"/>
        </patternFill>
      </fill>
    </dxf>
    <dxf>
      <fill>
        <patternFill>
          <bgColor theme="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Medium9"/>
  <colors>
    <mruColors>
      <color rgb="FFFFFF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1149654</xdr:colOff>
      <xdr:row>1</xdr:row>
      <xdr:rowOff>5953</xdr:rowOff>
    </xdr:from>
    <xdr:to>
      <xdr:col>5</xdr:col>
      <xdr:colOff>246880</xdr:colOff>
      <xdr:row>2</xdr:row>
      <xdr:rowOff>235834</xdr:rowOff>
    </xdr:to>
    <xdr:sp macro="" textlink="">
      <xdr:nvSpPr>
        <xdr:cNvPr id="2" name="Textfeld 1">
          <a:extLst>
            <a:ext uri="{FF2B5EF4-FFF2-40B4-BE49-F238E27FC236}">
              <a16:creationId xmlns:a16="http://schemas.microsoft.com/office/drawing/2014/main" id="{6F4D3CCF-7FD9-4600-B536-30F9DD6FFAA8}"/>
            </a:ext>
          </a:extLst>
        </xdr:cNvPr>
        <xdr:cNvSpPr txBox="1"/>
      </xdr:nvSpPr>
      <xdr:spPr>
        <a:xfrm>
          <a:off x="1649717" y="196453"/>
          <a:ext cx="5609944" cy="420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lang="en-US" sz="1200" b="0"/>
            <a:t>Dieser Konfigurationsleitfaden dient als Vorlage und kann für eigene Projekte angepasst und erweitert werden. Rückfragen und Anmerkungen an tobias.rust@t-rust.net</a:t>
          </a:r>
        </a:p>
      </xdr:txBody>
    </xdr:sp>
    <xdr:clientData/>
  </xdr:twoCellAnchor>
  <xdr:twoCellAnchor editAs="oneCell">
    <xdr:from>
      <xdr:col>1</xdr:col>
      <xdr:colOff>77391</xdr:colOff>
      <xdr:row>1</xdr:row>
      <xdr:rowOff>90158</xdr:rowOff>
    </xdr:from>
    <xdr:to>
      <xdr:col>2</xdr:col>
      <xdr:colOff>1020523</xdr:colOff>
      <xdr:row>2</xdr:row>
      <xdr:rowOff>175554</xdr:rowOff>
    </xdr:to>
    <xdr:pic>
      <xdr:nvPicPr>
        <xdr:cNvPr id="4" name="Grafik 3">
          <a:extLst>
            <a:ext uri="{FF2B5EF4-FFF2-40B4-BE49-F238E27FC236}">
              <a16:creationId xmlns:a16="http://schemas.microsoft.com/office/drawing/2014/main" id="{33005C8B-FA8A-4D35-AF73-C1025F22C2B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27422" y="280658"/>
          <a:ext cx="1193164" cy="27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485418</xdr:colOff>
      <xdr:row>5</xdr:row>
      <xdr:rowOff>55607</xdr:rowOff>
    </xdr:from>
    <xdr:to>
      <xdr:col>14</xdr:col>
      <xdr:colOff>6326</xdr:colOff>
      <xdr:row>5</xdr:row>
      <xdr:rowOff>55607</xdr:rowOff>
    </xdr:to>
    <xdr:cxnSp macro="">
      <xdr:nvCxnSpPr>
        <xdr:cNvPr id="2" name="Gerade Verbindung mit Pfeil 1">
          <a:extLst>
            <a:ext uri="{FF2B5EF4-FFF2-40B4-BE49-F238E27FC236}">
              <a16:creationId xmlns:a16="http://schemas.microsoft.com/office/drawing/2014/main" id="{00000000-0008-0000-0900-000002000000}"/>
            </a:ext>
          </a:extLst>
        </xdr:cNvPr>
        <xdr:cNvCxnSpPr/>
      </xdr:nvCxnSpPr>
      <xdr:spPr>
        <a:xfrm flipH="1">
          <a:off x="9829944" y="1018133"/>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481445</xdr:colOff>
      <xdr:row>6</xdr:row>
      <xdr:rowOff>104775</xdr:rowOff>
    </xdr:from>
    <xdr:to>
      <xdr:col>13</xdr:col>
      <xdr:colOff>370820</xdr:colOff>
      <xdr:row>6</xdr:row>
      <xdr:rowOff>104775</xdr:rowOff>
    </xdr:to>
    <xdr:cxnSp macro="">
      <xdr:nvCxnSpPr>
        <xdr:cNvPr id="3" name="Gerade Verbindung mit Pfeil 2">
          <a:extLst>
            <a:ext uri="{FF2B5EF4-FFF2-40B4-BE49-F238E27FC236}">
              <a16:creationId xmlns:a16="http://schemas.microsoft.com/office/drawing/2014/main" id="{00000000-0008-0000-0900-000003000000}"/>
            </a:ext>
          </a:extLst>
        </xdr:cNvPr>
        <xdr:cNvCxnSpPr/>
      </xdr:nvCxnSpPr>
      <xdr:spPr>
        <a:xfrm flipH="1">
          <a:off x="9825470" y="1257300"/>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482311</xdr:colOff>
      <xdr:row>8</xdr:row>
      <xdr:rowOff>101311</xdr:rowOff>
    </xdr:from>
    <xdr:to>
      <xdr:col>14</xdr:col>
      <xdr:colOff>6062</xdr:colOff>
      <xdr:row>8</xdr:row>
      <xdr:rowOff>109970</xdr:rowOff>
    </xdr:to>
    <xdr:cxnSp macro="">
      <xdr:nvCxnSpPr>
        <xdr:cNvPr id="4" name="Gerade Verbindung mit Pfeil 3">
          <a:extLst>
            <a:ext uri="{FF2B5EF4-FFF2-40B4-BE49-F238E27FC236}">
              <a16:creationId xmlns:a16="http://schemas.microsoft.com/office/drawing/2014/main" id="{00000000-0008-0000-0900-000004000000}"/>
            </a:ext>
          </a:extLst>
        </xdr:cNvPr>
        <xdr:cNvCxnSpPr/>
      </xdr:nvCxnSpPr>
      <xdr:spPr>
        <a:xfrm flipH="1">
          <a:off x="9826336" y="1634836"/>
          <a:ext cx="1085851" cy="865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485227</xdr:colOff>
      <xdr:row>10</xdr:row>
      <xdr:rowOff>102861</xdr:rowOff>
    </xdr:from>
    <xdr:to>
      <xdr:col>14</xdr:col>
      <xdr:colOff>6135</xdr:colOff>
      <xdr:row>10</xdr:row>
      <xdr:rowOff>102861</xdr:rowOff>
    </xdr:to>
    <xdr:cxnSp macro="">
      <xdr:nvCxnSpPr>
        <xdr:cNvPr id="5" name="Gerade Verbindung mit Pfeil 4">
          <a:extLst>
            <a:ext uri="{FF2B5EF4-FFF2-40B4-BE49-F238E27FC236}">
              <a16:creationId xmlns:a16="http://schemas.microsoft.com/office/drawing/2014/main" id="{00000000-0008-0000-0900-000005000000}"/>
            </a:ext>
          </a:extLst>
        </xdr:cNvPr>
        <xdr:cNvCxnSpPr/>
      </xdr:nvCxnSpPr>
      <xdr:spPr>
        <a:xfrm flipH="1">
          <a:off x="9829753" y="2017887"/>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475201</xdr:colOff>
      <xdr:row>12</xdr:row>
      <xdr:rowOff>92835</xdr:rowOff>
    </xdr:from>
    <xdr:to>
      <xdr:col>13</xdr:col>
      <xdr:colOff>367082</xdr:colOff>
      <xdr:row>12</xdr:row>
      <xdr:rowOff>92835</xdr:rowOff>
    </xdr:to>
    <xdr:cxnSp macro="">
      <xdr:nvCxnSpPr>
        <xdr:cNvPr id="6" name="Gerade Verbindung mit Pfeil 5">
          <a:extLst>
            <a:ext uri="{FF2B5EF4-FFF2-40B4-BE49-F238E27FC236}">
              <a16:creationId xmlns:a16="http://schemas.microsoft.com/office/drawing/2014/main" id="{00000000-0008-0000-0900-000006000000}"/>
            </a:ext>
          </a:extLst>
        </xdr:cNvPr>
        <xdr:cNvCxnSpPr/>
      </xdr:nvCxnSpPr>
      <xdr:spPr>
        <a:xfrm flipH="1">
          <a:off x="9819727" y="2388861"/>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488372</xdr:colOff>
      <xdr:row>8</xdr:row>
      <xdr:rowOff>100445</xdr:rowOff>
    </xdr:from>
    <xdr:to>
      <xdr:col>14</xdr:col>
      <xdr:colOff>9280</xdr:colOff>
      <xdr:row>8</xdr:row>
      <xdr:rowOff>100445</xdr:rowOff>
    </xdr:to>
    <xdr:cxnSp macro="">
      <xdr:nvCxnSpPr>
        <xdr:cNvPr id="7" name="Gerade Verbindung mit Pfeil 6">
          <a:extLst>
            <a:ext uri="{FF2B5EF4-FFF2-40B4-BE49-F238E27FC236}">
              <a16:creationId xmlns:a16="http://schemas.microsoft.com/office/drawing/2014/main" id="{00000000-0008-0000-0900-000007000000}"/>
            </a:ext>
          </a:extLst>
        </xdr:cNvPr>
        <xdr:cNvCxnSpPr/>
      </xdr:nvCxnSpPr>
      <xdr:spPr>
        <a:xfrm flipH="1">
          <a:off x="9832898" y="1634471"/>
          <a:ext cx="1080000"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219155</xdr:colOff>
      <xdr:row>6</xdr:row>
      <xdr:rowOff>98924</xdr:rowOff>
    </xdr:from>
    <xdr:to>
      <xdr:col>10</xdr:col>
      <xdr:colOff>197</xdr:colOff>
      <xdr:row>6</xdr:row>
      <xdr:rowOff>98924</xdr:rowOff>
    </xdr:to>
    <xdr:cxnSp macro="">
      <xdr:nvCxnSpPr>
        <xdr:cNvPr id="8" name="Gerade Verbindung mit Pfeil 7">
          <a:extLst>
            <a:ext uri="{FF2B5EF4-FFF2-40B4-BE49-F238E27FC236}">
              <a16:creationId xmlns:a16="http://schemas.microsoft.com/office/drawing/2014/main" id="{00000000-0008-0000-0900-000008000000}"/>
            </a:ext>
          </a:extLst>
        </xdr:cNvPr>
        <xdr:cNvCxnSpPr/>
      </xdr:nvCxnSpPr>
      <xdr:spPr>
        <a:xfrm flipH="1">
          <a:off x="7801055" y="1251449"/>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219155</xdr:colOff>
      <xdr:row>7</xdr:row>
      <xdr:rowOff>104687</xdr:rowOff>
    </xdr:from>
    <xdr:to>
      <xdr:col>10</xdr:col>
      <xdr:colOff>197</xdr:colOff>
      <xdr:row>7</xdr:row>
      <xdr:rowOff>104687</xdr:rowOff>
    </xdr:to>
    <xdr:cxnSp macro="">
      <xdr:nvCxnSpPr>
        <xdr:cNvPr id="9" name="Gerade Verbindung mit Pfeil 8">
          <a:extLst>
            <a:ext uri="{FF2B5EF4-FFF2-40B4-BE49-F238E27FC236}">
              <a16:creationId xmlns:a16="http://schemas.microsoft.com/office/drawing/2014/main" id="{00000000-0008-0000-0900-000009000000}"/>
            </a:ext>
          </a:extLst>
        </xdr:cNvPr>
        <xdr:cNvCxnSpPr/>
      </xdr:nvCxnSpPr>
      <xdr:spPr>
        <a:xfrm flipH="1">
          <a:off x="7801055" y="1447712"/>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219155</xdr:colOff>
      <xdr:row>8</xdr:row>
      <xdr:rowOff>96443</xdr:rowOff>
    </xdr:from>
    <xdr:to>
      <xdr:col>10</xdr:col>
      <xdr:colOff>197</xdr:colOff>
      <xdr:row>8</xdr:row>
      <xdr:rowOff>96443</xdr:rowOff>
    </xdr:to>
    <xdr:cxnSp macro="">
      <xdr:nvCxnSpPr>
        <xdr:cNvPr id="10" name="Gerade Verbindung mit Pfeil 9">
          <a:extLst>
            <a:ext uri="{FF2B5EF4-FFF2-40B4-BE49-F238E27FC236}">
              <a16:creationId xmlns:a16="http://schemas.microsoft.com/office/drawing/2014/main" id="{00000000-0008-0000-0900-00000A000000}"/>
            </a:ext>
          </a:extLst>
        </xdr:cNvPr>
        <xdr:cNvCxnSpPr/>
      </xdr:nvCxnSpPr>
      <xdr:spPr>
        <a:xfrm flipH="1">
          <a:off x="7801055" y="1629968"/>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219316</xdr:colOff>
      <xdr:row>10</xdr:row>
      <xdr:rowOff>85558</xdr:rowOff>
    </xdr:from>
    <xdr:to>
      <xdr:col>10</xdr:col>
      <xdr:colOff>358</xdr:colOff>
      <xdr:row>10</xdr:row>
      <xdr:rowOff>85558</xdr:rowOff>
    </xdr:to>
    <xdr:cxnSp macro="">
      <xdr:nvCxnSpPr>
        <xdr:cNvPr id="12" name="Gerade Verbindung mit Pfeil 11">
          <a:extLst>
            <a:ext uri="{FF2B5EF4-FFF2-40B4-BE49-F238E27FC236}">
              <a16:creationId xmlns:a16="http://schemas.microsoft.com/office/drawing/2014/main" id="{00000000-0008-0000-0900-00000C000000}"/>
            </a:ext>
          </a:extLst>
        </xdr:cNvPr>
        <xdr:cNvCxnSpPr/>
      </xdr:nvCxnSpPr>
      <xdr:spPr>
        <a:xfrm flipH="1">
          <a:off x="7801216" y="2000083"/>
          <a:ext cx="495417"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495299</xdr:colOff>
      <xdr:row>5</xdr:row>
      <xdr:rowOff>100119</xdr:rowOff>
    </xdr:from>
    <xdr:to>
      <xdr:col>14</xdr:col>
      <xdr:colOff>16207</xdr:colOff>
      <xdr:row>6</xdr:row>
      <xdr:rowOff>53619</xdr:rowOff>
    </xdr:to>
    <xdr:cxnSp macro="">
      <xdr:nvCxnSpPr>
        <xdr:cNvPr id="15" name="Gerade Verbindung mit Pfeil 14">
          <a:extLst>
            <a:ext uri="{FF2B5EF4-FFF2-40B4-BE49-F238E27FC236}">
              <a16:creationId xmlns:a16="http://schemas.microsoft.com/office/drawing/2014/main" id="{00000000-0008-0000-0900-00000F000000}"/>
            </a:ext>
          </a:extLst>
        </xdr:cNvPr>
        <xdr:cNvCxnSpPr/>
      </xdr:nvCxnSpPr>
      <xdr:spPr>
        <a:xfrm>
          <a:off x="9839825" y="1062645"/>
          <a:ext cx="1080000" cy="1440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116541</xdr:colOff>
      <xdr:row>13</xdr:row>
      <xdr:rowOff>16329</xdr:rowOff>
    </xdr:from>
    <xdr:to>
      <xdr:col>9</xdr:col>
      <xdr:colOff>152400</xdr:colOff>
      <xdr:row>18</xdr:row>
      <xdr:rowOff>0</xdr:rowOff>
    </xdr:to>
    <xdr:cxnSp macro="">
      <xdr:nvCxnSpPr>
        <xdr:cNvPr id="13" name="Gerade Verbindung mit Pfeil 12">
          <a:extLst>
            <a:ext uri="{FF2B5EF4-FFF2-40B4-BE49-F238E27FC236}">
              <a16:creationId xmlns:a16="http://schemas.microsoft.com/office/drawing/2014/main" id="{E9B9B5F8-3F3C-EDF7-44E2-2554958348F6}"/>
            </a:ext>
          </a:extLst>
        </xdr:cNvPr>
        <xdr:cNvCxnSpPr/>
      </xdr:nvCxnSpPr>
      <xdr:spPr>
        <a:xfrm flipV="1">
          <a:off x="3621741" y="2365082"/>
          <a:ext cx="2447365" cy="880142"/>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11</xdr:row>
      <xdr:rowOff>161925</xdr:rowOff>
    </xdr:from>
    <xdr:to>
      <xdr:col>9</xdr:col>
      <xdr:colOff>144517</xdr:colOff>
      <xdr:row>12</xdr:row>
      <xdr:rowOff>52552</xdr:rowOff>
    </xdr:to>
    <xdr:cxnSp macro="">
      <xdr:nvCxnSpPr>
        <xdr:cNvPr id="17" name="Gerade Verbindung mit Pfeil 16">
          <a:extLst>
            <a:ext uri="{FF2B5EF4-FFF2-40B4-BE49-F238E27FC236}">
              <a16:creationId xmlns:a16="http://schemas.microsoft.com/office/drawing/2014/main" id="{86959DC6-9CC0-FBD2-3270-A48F7DC2300F}"/>
            </a:ext>
          </a:extLst>
        </xdr:cNvPr>
        <xdr:cNvCxnSpPr/>
      </xdr:nvCxnSpPr>
      <xdr:spPr>
        <a:xfrm>
          <a:off x="7772728" y="2263994"/>
          <a:ext cx="628979" cy="81127"/>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257736</xdr:colOff>
      <xdr:row>11</xdr:row>
      <xdr:rowOff>100853</xdr:rowOff>
    </xdr:from>
    <xdr:to>
      <xdr:col>4</xdr:col>
      <xdr:colOff>53788</xdr:colOff>
      <xdr:row>14</xdr:row>
      <xdr:rowOff>89647</xdr:rowOff>
    </xdr:to>
    <xdr:cxnSp macro="">
      <xdr:nvCxnSpPr>
        <xdr:cNvPr id="20" name="Gerade Verbindung mit Pfeil 19">
          <a:extLst>
            <a:ext uri="{FF2B5EF4-FFF2-40B4-BE49-F238E27FC236}">
              <a16:creationId xmlns:a16="http://schemas.microsoft.com/office/drawing/2014/main" id="{D62D5AD1-B2DC-7FDD-DBAC-6464E2728E35}"/>
            </a:ext>
          </a:extLst>
        </xdr:cNvPr>
        <xdr:cNvCxnSpPr/>
      </xdr:nvCxnSpPr>
      <xdr:spPr>
        <a:xfrm flipH="1" flipV="1">
          <a:off x="2117912" y="2207559"/>
          <a:ext cx="289111" cy="5715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19398</xdr:colOff>
      <xdr:row>11</xdr:row>
      <xdr:rowOff>134471</xdr:rowOff>
    </xdr:from>
    <xdr:to>
      <xdr:col>6</xdr:col>
      <xdr:colOff>519953</xdr:colOff>
      <xdr:row>14</xdr:row>
      <xdr:rowOff>133852</xdr:rowOff>
    </xdr:to>
    <xdr:cxnSp macro="">
      <xdr:nvCxnSpPr>
        <xdr:cNvPr id="25" name="Gerade Verbindung mit Pfeil 24">
          <a:extLst>
            <a:ext uri="{FF2B5EF4-FFF2-40B4-BE49-F238E27FC236}">
              <a16:creationId xmlns:a16="http://schemas.microsoft.com/office/drawing/2014/main" id="{B3999C10-CC45-F820-6F0D-B95BE7442BB3}"/>
            </a:ext>
          </a:extLst>
        </xdr:cNvPr>
        <xdr:cNvCxnSpPr/>
      </xdr:nvCxnSpPr>
      <xdr:spPr>
        <a:xfrm flipV="1">
          <a:off x="3524598" y="2115671"/>
          <a:ext cx="679849" cy="54622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459442</xdr:colOff>
      <xdr:row>6</xdr:row>
      <xdr:rowOff>179271</xdr:rowOff>
    </xdr:from>
    <xdr:to>
      <xdr:col>9</xdr:col>
      <xdr:colOff>172095</xdr:colOff>
      <xdr:row>6</xdr:row>
      <xdr:rowOff>181199</xdr:rowOff>
    </xdr:to>
    <xdr:cxnSp macro="">
      <xdr:nvCxnSpPr>
        <xdr:cNvPr id="16" name="Gerade Verbindung mit Pfeil 15">
          <a:extLst>
            <a:ext uri="{FF2B5EF4-FFF2-40B4-BE49-F238E27FC236}">
              <a16:creationId xmlns:a16="http://schemas.microsoft.com/office/drawing/2014/main" id="{0554AE0F-A24C-1891-80A7-AAB3AA24D5B1}"/>
            </a:ext>
          </a:extLst>
        </xdr:cNvPr>
        <xdr:cNvCxnSpPr/>
      </xdr:nvCxnSpPr>
      <xdr:spPr>
        <a:xfrm flipH="1">
          <a:off x="2324101" y="1317789"/>
          <a:ext cx="3639194" cy="192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481854</xdr:colOff>
      <xdr:row>10</xdr:row>
      <xdr:rowOff>177366</xdr:rowOff>
    </xdr:from>
    <xdr:to>
      <xdr:col>10</xdr:col>
      <xdr:colOff>11403</xdr:colOff>
      <xdr:row>10</xdr:row>
      <xdr:rowOff>179294</xdr:rowOff>
    </xdr:to>
    <xdr:cxnSp macro="">
      <xdr:nvCxnSpPr>
        <xdr:cNvPr id="19" name="Gerade Verbindung mit Pfeil 18">
          <a:extLst>
            <a:ext uri="{FF2B5EF4-FFF2-40B4-BE49-F238E27FC236}">
              <a16:creationId xmlns:a16="http://schemas.microsoft.com/office/drawing/2014/main" id="{076581A0-059B-8AD6-74F8-049620AFBA4B}"/>
            </a:ext>
          </a:extLst>
        </xdr:cNvPr>
        <xdr:cNvCxnSpPr/>
      </xdr:nvCxnSpPr>
      <xdr:spPr>
        <a:xfrm flipH="1">
          <a:off x="2342030" y="2093572"/>
          <a:ext cx="3630902" cy="192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iki.innovaphone.com/index.php?title=Howto:Innovaphones_public_servic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wiki.innovaphone.com/index.php?title=Course12:Advanced_-_Reverse_Proxy"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iki.innovaphone.com/index.php?title=Reference12r1:DHCP_client"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2:X54"/>
  <sheetViews>
    <sheetView tabSelected="1" zoomScale="85" zoomScaleNormal="85" workbookViewId="0"/>
  </sheetViews>
  <sheetFormatPr baseColWidth="10" defaultColWidth="11.42578125" defaultRowHeight="15" x14ac:dyDescent="0.25"/>
  <cols>
    <col min="1" max="2" width="3.7109375" style="1" customWidth="1"/>
    <col min="3" max="3" width="33.7109375" style="1" bestFit="1" customWidth="1"/>
    <col min="4" max="4" width="31.28515625" style="1" customWidth="1"/>
    <col min="5" max="5" width="32.7109375" style="1" bestFit="1" customWidth="1"/>
    <col min="6" max="8" width="3.7109375" style="1" customWidth="1"/>
    <col min="9" max="9" width="18" style="1" customWidth="1"/>
    <col min="10" max="10" width="19.28515625" style="1" customWidth="1"/>
    <col min="11" max="11" width="12.140625" style="1" customWidth="1"/>
    <col min="12" max="12" width="10.28515625" style="1" customWidth="1"/>
    <col min="13" max="15" width="3.7109375" style="1" customWidth="1"/>
    <col min="16" max="16" width="30.7109375" style="1" customWidth="1"/>
    <col min="17" max="17" width="23.85546875" style="1" customWidth="1"/>
    <col min="18" max="18" width="26.85546875" style="1" bestFit="1" customWidth="1"/>
    <col min="19" max="19" width="3.7109375" style="1" customWidth="1"/>
    <col min="20" max="20" width="11" style="1" customWidth="1"/>
    <col min="21" max="23" width="21.85546875" style="1" bestFit="1" customWidth="1"/>
    <col min="24" max="24" width="15.85546875" style="1" customWidth="1"/>
    <col min="25" max="16384" width="11.42578125" style="1"/>
  </cols>
  <sheetData>
    <row r="2" spans="2:24" x14ac:dyDescent="0.25">
      <c r="B2" s="393"/>
      <c r="C2" s="394"/>
      <c r="D2" s="394"/>
      <c r="E2" s="394"/>
      <c r="F2" s="395"/>
      <c r="H2" s="180"/>
      <c r="I2" s="181"/>
      <c r="J2" s="181"/>
      <c r="K2" s="181"/>
      <c r="L2" s="181"/>
      <c r="M2" s="182"/>
      <c r="O2" s="142"/>
      <c r="P2" s="143"/>
      <c r="Q2" s="143"/>
      <c r="R2" s="143"/>
      <c r="S2" s="144"/>
      <c r="U2" s="308" t="s">
        <v>329</v>
      </c>
      <c r="V2" s="308" t="str">
        <f>IF(E8="Nein",IF(E9="Nein","Ja","Nein"),"Ja")</f>
        <v>Ja</v>
      </c>
      <c r="W2" s="295"/>
      <c r="X2" s="295"/>
    </row>
    <row r="3" spans="2:24" ht="18.75" x14ac:dyDescent="0.3">
      <c r="B3" s="396"/>
      <c r="C3" s="397"/>
      <c r="D3" s="397"/>
      <c r="E3" s="397"/>
      <c r="F3" s="398"/>
      <c r="H3" s="183"/>
      <c r="I3" s="399" t="s">
        <v>278</v>
      </c>
      <c r="J3" s="399"/>
      <c r="K3" s="399"/>
      <c r="L3" s="399"/>
      <c r="M3" s="184"/>
      <c r="O3" s="145"/>
      <c r="P3" s="374" t="s">
        <v>247</v>
      </c>
      <c r="Q3" s="374"/>
      <c r="R3" s="374"/>
      <c r="S3" s="146"/>
      <c r="U3" s="308" t="s">
        <v>302</v>
      </c>
      <c r="V3" s="308" t="s">
        <v>303</v>
      </c>
      <c r="W3" s="308" t="s">
        <v>304</v>
      </c>
      <c r="X3" s="308" t="s">
        <v>305</v>
      </c>
    </row>
    <row r="4" spans="2:24" x14ac:dyDescent="0.25">
      <c r="H4" s="183"/>
      <c r="I4" s="204"/>
      <c r="J4" s="204"/>
      <c r="K4" s="204"/>
      <c r="L4" s="204"/>
      <c r="M4" s="184"/>
      <c r="O4" s="145"/>
      <c r="P4" s="147"/>
      <c r="Q4" s="147"/>
      <c r="R4" s="147"/>
      <c r="S4" s="146"/>
      <c r="U4" s="295" t="str">
        <f t="shared" ref="U4:U6" si="0">IF($V$2="Ja",P6,Q6)</f>
        <v>pbx.example.com</v>
      </c>
      <c r="V4" s="295" t="str">
        <f t="shared" ref="V4:V6" si="1">IF($V$2="Ja",P6,"")</f>
        <v>pbx.example.com</v>
      </c>
      <c r="W4" s="296" t="str">
        <f t="shared" ref="W4:W6" si="2">P6</f>
        <v>pbx.example.com</v>
      </c>
      <c r="X4" s="296" t="str">
        <f t="shared" ref="X4:X6" si="3">Q6</f>
        <v>10.10.30.1</v>
      </c>
    </row>
    <row r="5" spans="2:24" ht="15" customHeight="1" x14ac:dyDescent="0.25">
      <c r="B5" s="133"/>
      <c r="C5" s="134"/>
      <c r="D5" s="134"/>
      <c r="E5" s="134"/>
      <c r="F5" s="135"/>
      <c r="H5" s="183"/>
      <c r="I5" s="383" t="s">
        <v>296</v>
      </c>
      <c r="J5" s="383"/>
      <c r="K5" s="383"/>
      <c r="L5" s="383"/>
      <c r="M5" s="184"/>
      <c r="N5" s="117"/>
      <c r="O5" s="145"/>
      <c r="P5" s="130" t="s">
        <v>243</v>
      </c>
      <c r="Q5" s="131" t="s">
        <v>248</v>
      </c>
      <c r="R5" s="132" t="s">
        <v>249</v>
      </c>
      <c r="S5" s="146"/>
      <c r="U5" s="295" t="str">
        <f t="shared" si="0"/>
        <v>apps.example.com</v>
      </c>
      <c r="V5" s="295" t="str">
        <f t="shared" si="1"/>
        <v>apps.example.com</v>
      </c>
      <c r="W5" s="296" t="str">
        <f t="shared" si="2"/>
        <v>apps.example.com</v>
      </c>
      <c r="X5" s="296" t="str">
        <f t="shared" si="3"/>
        <v>10.10.30.2</v>
      </c>
    </row>
    <row r="6" spans="2:24" ht="15" customHeight="1" x14ac:dyDescent="0.3">
      <c r="B6" s="136"/>
      <c r="C6" s="375" t="s">
        <v>244</v>
      </c>
      <c r="D6" s="375"/>
      <c r="E6" s="121"/>
      <c r="F6" s="137"/>
      <c r="H6" s="183"/>
      <c r="I6" s="383"/>
      <c r="J6" s="383"/>
      <c r="K6" s="383"/>
      <c r="L6" s="383"/>
      <c r="M6" s="184"/>
      <c r="N6" s="117"/>
      <c r="O6" s="145"/>
      <c r="P6" s="127" t="str">
        <f>D22</f>
        <v>pbx.example.com</v>
      </c>
      <c r="Q6" s="128" t="str">
        <f>D21</f>
        <v>10.10.30.1</v>
      </c>
      <c r="R6" s="129" t="str">
        <f t="shared" ref="R6:R8" si="4">$D$13</f>
        <v>p.p.p.p</v>
      </c>
      <c r="S6" s="146"/>
      <c r="U6" s="295" t="str">
        <f t="shared" si="0"/>
        <v>turn.example.com</v>
      </c>
      <c r="V6" s="295" t="str">
        <f t="shared" si="1"/>
        <v>turn.example.com</v>
      </c>
      <c r="W6" s="296" t="str">
        <f t="shared" si="2"/>
        <v>turn.example.com</v>
      </c>
      <c r="X6" s="296" t="str">
        <f t="shared" si="3"/>
        <v>10.10.20.1</v>
      </c>
    </row>
    <row r="7" spans="2:24" ht="15" customHeight="1" x14ac:dyDescent="0.25">
      <c r="B7" s="136"/>
      <c r="C7" s="115"/>
      <c r="D7" s="115"/>
      <c r="E7" s="115"/>
      <c r="F7" s="138"/>
      <c r="H7" s="183"/>
      <c r="I7" s="383"/>
      <c r="J7" s="383"/>
      <c r="K7" s="383"/>
      <c r="L7" s="383"/>
      <c r="M7" s="184"/>
      <c r="N7" s="117"/>
      <c r="O7" s="145"/>
      <c r="P7" s="126" t="str">
        <f>D19</f>
        <v>apps.example.com</v>
      </c>
      <c r="Q7" s="125" t="str">
        <f>D18</f>
        <v>10.10.30.2</v>
      </c>
      <c r="R7" s="285" t="str">
        <f t="shared" si="4"/>
        <v>p.p.p.p</v>
      </c>
      <c r="S7" s="146"/>
    </row>
    <row r="8" spans="2:24" ht="15" customHeight="1" x14ac:dyDescent="0.25">
      <c r="B8" s="136"/>
      <c r="C8" s="376" t="s">
        <v>282</v>
      </c>
      <c r="D8" s="377"/>
      <c r="E8" s="342" t="s">
        <v>245</v>
      </c>
      <c r="F8" s="138"/>
      <c r="H8" s="183"/>
      <c r="I8" s="383"/>
      <c r="J8" s="383"/>
      <c r="K8" s="383"/>
      <c r="L8" s="383"/>
      <c r="M8" s="184"/>
      <c r="N8" s="117"/>
      <c r="O8" s="145"/>
      <c r="P8" s="287" t="str">
        <f>D16</f>
        <v>turn.example.com</v>
      </c>
      <c r="Q8" s="288" t="str">
        <f>D15</f>
        <v>10.10.20.1</v>
      </c>
      <c r="R8" s="286" t="str">
        <f t="shared" si="4"/>
        <v>p.p.p.p</v>
      </c>
      <c r="S8" s="146"/>
    </row>
    <row r="9" spans="2:24" ht="15" customHeight="1" x14ac:dyDescent="0.25">
      <c r="B9" s="136"/>
      <c r="C9" s="378" t="s">
        <v>281</v>
      </c>
      <c r="D9" s="379"/>
      <c r="E9" s="343" t="s">
        <v>246</v>
      </c>
      <c r="F9" s="138"/>
      <c r="H9" s="183"/>
      <c r="I9" s="384"/>
      <c r="J9" s="384"/>
      <c r="K9" s="384"/>
      <c r="L9" s="384"/>
      <c r="M9" s="184"/>
      <c r="N9" s="117"/>
      <c r="O9" s="148"/>
      <c r="P9" s="149"/>
      <c r="Q9" s="149"/>
      <c r="R9" s="149"/>
      <c r="S9" s="150"/>
    </row>
    <row r="10" spans="2:24" ht="15" customHeight="1" x14ac:dyDescent="0.25">
      <c r="B10" s="136"/>
      <c r="C10" s="115"/>
      <c r="D10" s="115"/>
      <c r="E10" s="115"/>
      <c r="F10" s="138"/>
      <c r="H10" s="183"/>
      <c r="I10" s="380" t="s">
        <v>754</v>
      </c>
      <c r="J10" s="381"/>
      <c r="K10" s="381"/>
      <c r="L10" s="382"/>
      <c r="M10" s="184"/>
      <c r="N10" s="117"/>
    </row>
    <row r="11" spans="2:24" ht="15" customHeight="1" x14ac:dyDescent="0.25">
      <c r="B11" s="136"/>
      <c r="C11" s="120" t="s">
        <v>160</v>
      </c>
      <c r="D11" s="341" t="s">
        <v>730</v>
      </c>
      <c r="E11" s="115"/>
      <c r="F11" s="138"/>
      <c r="H11" s="183"/>
      <c r="I11" s="158" t="s">
        <v>265</v>
      </c>
      <c r="J11" s="159" t="s">
        <v>264</v>
      </c>
      <c r="K11" s="159" t="s">
        <v>266</v>
      </c>
      <c r="L11" s="160" t="s">
        <v>267</v>
      </c>
      <c r="M11" s="184"/>
      <c r="N11" s="117"/>
      <c r="O11" s="310"/>
      <c r="P11" s="311"/>
      <c r="Q11" s="311"/>
      <c r="R11" s="311"/>
      <c r="S11" s="312"/>
    </row>
    <row r="12" spans="2:24" ht="18.75" x14ac:dyDescent="0.3">
      <c r="B12" s="136"/>
      <c r="C12" s="115"/>
      <c r="D12" s="115"/>
      <c r="E12" s="115"/>
      <c r="F12" s="138"/>
      <c r="H12" s="183"/>
      <c r="I12" s="370" t="str">
        <f>D18</f>
        <v>10.10.30.2</v>
      </c>
      <c r="J12" s="173" t="s">
        <v>755</v>
      </c>
      <c r="K12" s="173" t="s">
        <v>756</v>
      </c>
      <c r="L12" s="175" t="s">
        <v>238</v>
      </c>
      <c r="M12" s="184"/>
      <c r="N12" s="117"/>
      <c r="O12" s="313"/>
      <c r="P12" s="314" t="s">
        <v>486</v>
      </c>
      <c r="Q12" s="314"/>
      <c r="R12" s="314"/>
      <c r="S12" s="315"/>
    </row>
    <row r="13" spans="2:24" ht="15" customHeight="1" x14ac:dyDescent="0.25">
      <c r="B13" s="136"/>
      <c r="C13" s="120" t="s">
        <v>255</v>
      </c>
      <c r="D13" s="341" t="s">
        <v>706</v>
      </c>
      <c r="E13" s="115"/>
      <c r="F13" s="138"/>
      <c r="H13" s="183"/>
      <c r="I13" s="371" t="str">
        <f>D21</f>
        <v>10.10.30.1</v>
      </c>
      <c r="J13" s="153"/>
      <c r="K13" s="153">
        <v>465</v>
      </c>
      <c r="L13" s="154" t="s">
        <v>238</v>
      </c>
      <c r="M13" s="184"/>
      <c r="N13" s="117"/>
      <c r="O13" s="313"/>
      <c r="P13" s="151"/>
      <c r="Q13" s="151"/>
      <c r="R13" s="151"/>
      <c r="S13" s="348"/>
    </row>
    <row r="14" spans="2:24" ht="15" customHeight="1" x14ac:dyDescent="0.25">
      <c r="B14" s="136"/>
      <c r="C14" s="115"/>
      <c r="D14" s="115"/>
      <c r="E14" s="115"/>
      <c r="F14" s="138"/>
      <c r="H14" s="183"/>
      <c r="I14" s="372"/>
      <c r="J14" s="157"/>
      <c r="K14" s="157">
        <v>587</v>
      </c>
      <c r="L14" s="373" t="s">
        <v>238</v>
      </c>
      <c r="M14" s="184"/>
      <c r="N14" s="117"/>
      <c r="O14" s="313"/>
      <c r="P14" s="385" t="s">
        <v>487</v>
      </c>
      <c r="Q14" s="386"/>
      <c r="R14" s="316" t="s">
        <v>351</v>
      </c>
      <c r="S14" s="317"/>
    </row>
    <row r="15" spans="2:24" ht="15.75" x14ac:dyDescent="0.25">
      <c r="B15" s="136"/>
      <c r="C15" s="122" t="s">
        <v>256</v>
      </c>
      <c r="D15" s="344" t="s">
        <v>711</v>
      </c>
      <c r="E15" s="115"/>
      <c r="F15" s="138"/>
      <c r="H15" s="183"/>
      <c r="I15" s="215"/>
      <c r="J15" s="215"/>
      <c r="K15" s="215"/>
      <c r="L15" s="215"/>
      <c r="M15" s="184"/>
      <c r="O15" s="313"/>
      <c r="P15" s="389" t="s">
        <v>488</v>
      </c>
      <c r="Q15" s="390"/>
      <c r="R15" s="318" t="s">
        <v>293</v>
      </c>
      <c r="S15" s="317"/>
    </row>
    <row r="16" spans="2:24" x14ac:dyDescent="0.25">
      <c r="B16" s="136"/>
      <c r="C16" s="123" t="s">
        <v>257</v>
      </c>
      <c r="D16" s="345" t="s">
        <v>707</v>
      </c>
      <c r="E16" s="115"/>
      <c r="F16" s="137"/>
      <c r="H16" s="183"/>
      <c r="I16" s="380" t="s">
        <v>757</v>
      </c>
      <c r="J16" s="381"/>
      <c r="K16" s="381"/>
      <c r="L16" s="382"/>
      <c r="M16" s="184"/>
      <c r="O16" s="313"/>
      <c r="P16" s="391" t="s">
        <v>489</v>
      </c>
      <c r="Q16" s="392"/>
      <c r="R16" s="319" t="s">
        <v>352</v>
      </c>
      <c r="S16" s="317"/>
    </row>
    <row r="17" spans="2:19" x14ac:dyDescent="0.25">
      <c r="B17" s="136"/>
      <c r="C17" s="115"/>
      <c r="D17" s="115"/>
      <c r="E17" s="115"/>
      <c r="F17" s="137"/>
      <c r="H17" s="183"/>
      <c r="I17" s="158" t="s">
        <v>265</v>
      </c>
      <c r="J17" s="159" t="s">
        <v>264</v>
      </c>
      <c r="K17" s="159" t="s">
        <v>266</v>
      </c>
      <c r="L17" s="160" t="s">
        <v>267</v>
      </c>
      <c r="M17" s="184"/>
      <c r="O17" s="313"/>
      <c r="P17" s="391"/>
      <c r="Q17" s="392"/>
      <c r="R17" s="319" t="s">
        <v>353</v>
      </c>
      <c r="S17" s="317"/>
    </row>
    <row r="18" spans="2:19" x14ac:dyDescent="0.25">
      <c r="B18" s="136"/>
      <c r="C18" s="122" t="s">
        <v>279</v>
      </c>
      <c r="D18" s="344" t="s">
        <v>712</v>
      </c>
      <c r="E18" s="115"/>
      <c r="F18" s="137"/>
      <c r="H18" s="183"/>
      <c r="I18" s="179" t="s">
        <v>241</v>
      </c>
      <c r="J18" s="173" t="s">
        <v>758</v>
      </c>
      <c r="K18" s="174">
        <v>53</v>
      </c>
      <c r="L18" s="175" t="s">
        <v>239</v>
      </c>
      <c r="M18" s="184"/>
      <c r="O18" s="313"/>
      <c r="P18" s="332" t="s">
        <v>490</v>
      </c>
      <c r="Q18" s="333"/>
      <c r="R18" s="319" t="s">
        <v>354</v>
      </c>
      <c r="S18" s="317"/>
    </row>
    <row r="19" spans="2:19" x14ac:dyDescent="0.25">
      <c r="B19" s="136"/>
      <c r="C19" s="123" t="s">
        <v>280</v>
      </c>
      <c r="D19" s="345" t="s">
        <v>708</v>
      </c>
      <c r="E19" s="115"/>
      <c r="F19" s="137"/>
      <c r="H19" s="183"/>
      <c r="I19" s="156"/>
      <c r="J19" s="157" t="s">
        <v>759</v>
      </c>
      <c r="K19" s="157">
        <v>123</v>
      </c>
      <c r="L19" s="373" t="s">
        <v>239</v>
      </c>
      <c r="M19" s="184"/>
      <c r="O19" s="313"/>
      <c r="P19" s="332" t="s">
        <v>491</v>
      </c>
      <c r="Q19" s="333"/>
      <c r="R19" s="319" t="s">
        <v>355</v>
      </c>
      <c r="S19" s="317"/>
    </row>
    <row r="20" spans="2:19" ht="15.75" x14ac:dyDescent="0.25">
      <c r="B20" s="136"/>
      <c r="C20" s="115"/>
      <c r="D20" s="115"/>
      <c r="E20" s="115"/>
      <c r="F20" s="137"/>
      <c r="H20" s="183"/>
      <c r="I20" s="215"/>
      <c r="J20" s="215"/>
      <c r="K20" s="215"/>
      <c r="L20" s="215"/>
      <c r="M20" s="184"/>
      <c r="O20" s="313"/>
      <c r="P20" s="387" t="s">
        <v>492</v>
      </c>
      <c r="Q20" s="388"/>
      <c r="R20" s="319" t="s">
        <v>356</v>
      </c>
      <c r="S20" s="317"/>
    </row>
    <row r="21" spans="2:19" x14ac:dyDescent="0.25">
      <c r="B21" s="136"/>
      <c r="C21" s="122" t="s">
        <v>237</v>
      </c>
      <c r="D21" s="344" t="s">
        <v>713</v>
      </c>
      <c r="E21" s="115"/>
      <c r="F21" s="137"/>
      <c r="H21" s="183"/>
      <c r="I21" s="380" t="s">
        <v>269</v>
      </c>
      <c r="J21" s="381"/>
      <c r="K21" s="381"/>
      <c r="L21" s="382"/>
      <c r="M21" s="184"/>
      <c r="O21" s="313"/>
      <c r="P21" s="387"/>
      <c r="Q21" s="388"/>
      <c r="R21" s="319" t="s">
        <v>357</v>
      </c>
      <c r="S21" s="317"/>
    </row>
    <row r="22" spans="2:19" x14ac:dyDescent="0.25">
      <c r="B22" s="136"/>
      <c r="C22" s="124" t="s">
        <v>236</v>
      </c>
      <c r="D22" s="346" t="s">
        <v>709</v>
      </c>
      <c r="E22" s="115"/>
      <c r="F22" s="137"/>
      <c r="H22" s="183"/>
      <c r="I22" s="158" t="s">
        <v>265</v>
      </c>
      <c r="J22" s="159" t="s">
        <v>264</v>
      </c>
      <c r="K22" s="159" t="s">
        <v>266</v>
      </c>
      <c r="L22" s="160" t="s">
        <v>267</v>
      </c>
      <c r="M22" s="184"/>
      <c r="O22" s="313"/>
      <c r="P22" s="332" t="s">
        <v>725</v>
      </c>
      <c r="Q22" s="333"/>
      <c r="R22" s="319" t="s">
        <v>358</v>
      </c>
      <c r="S22" s="317"/>
    </row>
    <row r="23" spans="2:19" x14ac:dyDescent="0.25">
      <c r="B23" s="136"/>
      <c r="C23" s="123" t="s">
        <v>182</v>
      </c>
      <c r="D23" s="347" t="s">
        <v>710</v>
      </c>
      <c r="E23" s="115"/>
      <c r="F23" s="137"/>
      <c r="H23" s="183"/>
      <c r="I23" s="179" t="s">
        <v>241</v>
      </c>
      <c r="J23" s="173" t="s">
        <v>242</v>
      </c>
      <c r="K23" s="174">
        <v>80</v>
      </c>
      <c r="L23" s="175" t="s">
        <v>238</v>
      </c>
      <c r="M23" s="184"/>
      <c r="O23" s="313"/>
      <c r="P23" s="332" t="s">
        <v>726</v>
      </c>
      <c r="Q23" s="333"/>
      <c r="R23" s="319" t="s">
        <v>359</v>
      </c>
      <c r="S23" s="317"/>
    </row>
    <row r="24" spans="2:19" x14ac:dyDescent="0.25">
      <c r="B24" s="139"/>
      <c r="C24" s="140"/>
      <c r="D24" s="140"/>
      <c r="E24" s="140"/>
      <c r="F24" s="141"/>
      <c r="H24" s="183"/>
      <c r="I24" s="155"/>
      <c r="J24" s="153"/>
      <c r="K24" s="153">
        <v>443</v>
      </c>
      <c r="L24" s="154" t="s">
        <v>238</v>
      </c>
      <c r="M24" s="184"/>
      <c r="O24" s="313"/>
      <c r="P24" s="332"/>
      <c r="Q24" s="333"/>
      <c r="R24" s="319" t="s">
        <v>360</v>
      </c>
      <c r="S24" s="317"/>
    </row>
    <row r="25" spans="2:19" x14ac:dyDescent="0.25">
      <c r="H25" s="183"/>
      <c r="I25" s="156"/>
      <c r="J25" s="157"/>
      <c r="K25" s="365">
        <v>3478</v>
      </c>
      <c r="L25" s="366" t="s">
        <v>239</v>
      </c>
      <c r="M25" s="184"/>
      <c r="O25" s="313"/>
      <c r="P25" s="332" t="s">
        <v>727</v>
      </c>
      <c r="Q25" s="333"/>
      <c r="R25" s="319" t="s">
        <v>361</v>
      </c>
      <c r="S25" s="317"/>
    </row>
    <row r="26" spans="2:19" ht="15.75" x14ac:dyDescent="0.25">
      <c r="B26" s="133"/>
      <c r="C26" s="134"/>
      <c r="D26" s="134"/>
      <c r="E26" s="134"/>
      <c r="F26" s="135"/>
      <c r="H26" s="183"/>
      <c r="I26" s="215"/>
      <c r="J26" s="215"/>
      <c r="K26" s="215"/>
      <c r="L26" s="215"/>
      <c r="M26" s="184"/>
      <c r="O26" s="313"/>
      <c r="P26" s="332" t="s">
        <v>728</v>
      </c>
      <c r="Q26" s="333"/>
      <c r="R26" s="319" t="s">
        <v>483</v>
      </c>
      <c r="S26" s="317"/>
    </row>
    <row r="27" spans="2:19" ht="18.75" x14ac:dyDescent="0.3">
      <c r="B27" s="136"/>
      <c r="C27" s="375" t="s">
        <v>261</v>
      </c>
      <c r="D27" s="375"/>
      <c r="E27" s="375"/>
      <c r="F27" s="137"/>
      <c r="H27" s="183"/>
      <c r="I27" s="203" t="s">
        <v>674</v>
      </c>
      <c r="J27" s="198"/>
      <c r="K27" s="198"/>
      <c r="L27" s="199"/>
      <c r="M27" s="184"/>
      <c r="O27" s="313"/>
      <c r="P27" s="334" t="s">
        <v>729</v>
      </c>
      <c r="Q27" s="335"/>
      <c r="R27" s="320" t="s">
        <v>362</v>
      </c>
      <c r="S27" s="317"/>
    </row>
    <row r="28" spans="2:19" x14ac:dyDescent="0.25">
      <c r="B28" s="136"/>
      <c r="C28" s="116"/>
      <c r="D28" s="116"/>
      <c r="E28" s="116"/>
      <c r="F28" s="137"/>
      <c r="H28" s="183"/>
      <c r="I28" s="200" t="s">
        <v>276</v>
      </c>
      <c r="J28" s="201" t="s">
        <v>277</v>
      </c>
      <c r="K28" s="201" t="s">
        <v>271</v>
      </c>
      <c r="L28" s="202" t="s">
        <v>267</v>
      </c>
      <c r="M28" s="184"/>
      <c r="O28" s="321"/>
      <c r="P28" s="322"/>
      <c r="Q28" s="322"/>
      <c r="R28" s="322"/>
      <c r="S28" s="323"/>
    </row>
    <row r="29" spans="2:19" x14ac:dyDescent="0.25">
      <c r="B29" s="136"/>
      <c r="C29" s="212" t="s">
        <v>252</v>
      </c>
      <c r="D29" s="213" t="s">
        <v>154</v>
      </c>
      <c r="E29" s="214" t="s">
        <v>253</v>
      </c>
      <c r="F29" s="137"/>
      <c r="H29" s="183"/>
      <c r="I29" s="189" t="str">
        <f>D13</f>
        <v>p.p.p.p</v>
      </c>
      <c r="J29" s="190" t="str">
        <f>D15</f>
        <v>10.10.20.1</v>
      </c>
      <c r="K29" s="191" t="s">
        <v>270</v>
      </c>
      <c r="L29" s="192" t="s">
        <v>238</v>
      </c>
      <c r="M29" s="184"/>
    </row>
    <row r="30" spans="2:19" x14ac:dyDescent="0.25">
      <c r="B30" s="136"/>
      <c r="C30" s="205" t="s">
        <v>250</v>
      </c>
      <c r="D30" s="206" t="str">
        <f>LOWER(D22)&amp;"\ldap-guest"</f>
        <v>pbx.example.com\ldap-guest</v>
      </c>
      <c r="E30" s="364" t="s">
        <v>703</v>
      </c>
      <c r="F30" s="137"/>
      <c r="H30" s="183"/>
      <c r="I30" s="193"/>
      <c r="J30" s="161"/>
      <c r="K30" s="161" t="s">
        <v>272</v>
      </c>
      <c r="L30" s="194" t="s">
        <v>238</v>
      </c>
      <c r="M30" s="184"/>
    </row>
    <row r="31" spans="2:19" x14ac:dyDescent="0.25">
      <c r="B31" s="136"/>
      <c r="C31" s="207" t="s">
        <v>251</v>
      </c>
      <c r="D31" s="208" t="str">
        <f>LOWER(D22)&amp;"\ldap-full"</f>
        <v>pbx.example.com\ldap-full</v>
      </c>
      <c r="E31" s="364" t="s">
        <v>704</v>
      </c>
      <c r="F31" s="137"/>
      <c r="H31" s="183"/>
      <c r="I31" s="193"/>
      <c r="J31" s="161"/>
      <c r="K31" s="161" t="s">
        <v>273</v>
      </c>
      <c r="L31" s="194" t="s">
        <v>238</v>
      </c>
      <c r="M31" s="184"/>
    </row>
    <row r="32" spans="2:19" x14ac:dyDescent="0.25">
      <c r="B32" s="136"/>
      <c r="C32" s="207" t="s">
        <v>254</v>
      </c>
      <c r="D32" s="209" t="s">
        <v>258</v>
      </c>
      <c r="E32" s="216" t="s">
        <v>624</v>
      </c>
      <c r="F32" s="137"/>
      <c r="H32" s="183"/>
      <c r="I32" s="193"/>
      <c r="J32" s="161"/>
      <c r="K32" s="161" t="s">
        <v>274</v>
      </c>
      <c r="L32" s="194" t="s">
        <v>238</v>
      </c>
      <c r="M32" s="184"/>
    </row>
    <row r="33" spans="2:13" x14ac:dyDescent="0.25">
      <c r="B33" s="136"/>
      <c r="C33" s="118" t="s">
        <v>262</v>
      </c>
      <c r="D33" s="210" t="s">
        <v>623</v>
      </c>
      <c r="E33" s="217" t="s">
        <v>625</v>
      </c>
      <c r="F33" s="137"/>
      <c r="H33" s="183"/>
      <c r="I33" s="193"/>
      <c r="J33" s="161"/>
      <c r="K33" s="358" t="s">
        <v>672</v>
      </c>
      <c r="L33" s="359" t="s">
        <v>238</v>
      </c>
      <c r="M33" s="184"/>
    </row>
    <row r="34" spans="2:13" x14ac:dyDescent="0.25">
      <c r="B34" s="136"/>
      <c r="C34" s="118" t="s">
        <v>260</v>
      </c>
      <c r="D34" s="208" t="str">
        <f>LOWER(D19)&amp;"\contacts"</f>
        <v>apps.example.com\contacts</v>
      </c>
      <c r="E34" s="217" t="s">
        <v>705</v>
      </c>
      <c r="F34" s="137"/>
      <c r="H34" s="183"/>
      <c r="I34" s="193"/>
      <c r="J34" s="161"/>
      <c r="K34" s="358" t="s">
        <v>673</v>
      </c>
      <c r="L34" s="359" t="s">
        <v>238</v>
      </c>
      <c r="M34" s="184"/>
    </row>
    <row r="35" spans="2:13" x14ac:dyDescent="0.25">
      <c r="B35" s="136"/>
      <c r="C35" s="118" t="s">
        <v>259</v>
      </c>
      <c r="D35" s="208" t="s">
        <v>104</v>
      </c>
      <c r="E35" s="216" t="s">
        <v>626</v>
      </c>
      <c r="F35" s="137"/>
      <c r="H35" s="183"/>
      <c r="I35" s="195"/>
      <c r="J35" s="196"/>
      <c r="K35" s="196" t="s">
        <v>275</v>
      </c>
      <c r="L35" s="197" t="s">
        <v>239</v>
      </c>
      <c r="M35" s="184"/>
    </row>
    <row r="36" spans="2:13" x14ac:dyDescent="0.25">
      <c r="B36" s="136"/>
      <c r="C36" s="119"/>
      <c r="D36" s="211"/>
      <c r="E36" s="218"/>
      <c r="F36" s="137"/>
      <c r="H36" s="183"/>
      <c r="I36" s="151"/>
      <c r="J36" s="151"/>
      <c r="K36" s="151"/>
      <c r="L36" s="151"/>
      <c r="M36" s="184"/>
    </row>
    <row r="37" spans="2:13" x14ac:dyDescent="0.25">
      <c r="B37" s="139"/>
      <c r="C37" s="140"/>
      <c r="D37" s="140"/>
      <c r="E37" s="140"/>
      <c r="F37" s="141"/>
      <c r="H37" s="183"/>
      <c r="I37" s="380" t="s">
        <v>240</v>
      </c>
      <c r="J37" s="381"/>
      <c r="K37" s="381"/>
      <c r="L37" s="382"/>
      <c r="M37" s="184"/>
    </row>
    <row r="38" spans="2:13" ht="15.75" customHeight="1" x14ac:dyDescent="0.25">
      <c r="H38" s="183"/>
      <c r="I38" s="162" t="s">
        <v>265</v>
      </c>
      <c r="J38" s="163" t="s">
        <v>264</v>
      </c>
      <c r="K38" s="163" t="s">
        <v>266</v>
      </c>
      <c r="L38" s="164" t="s">
        <v>267</v>
      </c>
      <c r="M38" s="184"/>
    </row>
    <row r="39" spans="2:13" x14ac:dyDescent="0.25">
      <c r="H39" s="183"/>
      <c r="I39" s="165" t="str">
        <f>D15</f>
        <v>10.10.20.1</v>
      </c>
      <c r="J39" s="166" t="str">
        <f>D18</f>
        <v>10.10.30.2</v>
      </c>
      <c r="K39" s="167">
        <v>443</v>
      </c>
      <c r="L39" s="168" t="s">
        <v>238</v>
      </c>
      <c r="M39" s="184"/>
    </row>
    <row r="40" spans="2:13" x14ac:dyDescent="0.25">
      <c r="H40" s="183"/>
      <c r="I40" s="355"/>
      <c r="J40" s="356"/>
      <c r="K40" s="172">
        <v>636</v>
      </c>
      <c r="L40" s="357" t="s">
        <v>238</v>
      </c>
      <c r="M40" s="184"/>
    </row>
    <row r="41" spans="2:13" x14ac:dyDescent="0.25">
      <c r="H41" s="183"/>
      <c r="I41" s="151"/>
      <c r="J41" s="151"/>
      <c r="K41" s="151"/>
      <c r="L41" s="151"/>
      <c r="M41" s="184"/>
    </row>
    <row r="42" spans="2:13" x14ac:dyDescent="0.25">
      <c r="H42" s="183"/>
      <c r="I42" s="380" t="s">
        <v>662</v>
      </c>
      <c r="J42" s="381"/>
      <c r="K42" s="381"/>
      <c r="L42" s="382"/>
      <c r="M42" s="184"/>
    </row>
    <row r="43" spans="2:13" x14ac:dyDescent="0.25">
      <c r="H43" s="183"/>
      <c r="I43" s="162" t="s">
        <v>265</v>
      </c>
      <c r="J43" s="163" t="s">
        <v>264</v>
      </c>
      <c r="K43" s="163" t="s">
        <v>266</v>
      </c>
      <c r="L43" s="164" t="s">
        <v>267</v>
      </c>
      <c r="M43" s="184"/>
    </row>
    <row r="44" spans="2:13" x14ac:dyDescent="0.25">
      <c r="H44" s="183"/>
      <c r="I44" s="165" t="str">
        <f>D15</f>
        <v>10.10.20.1</v>
      </c>
      <c r="J44" s="166" t="str">
        <f>D21</f>
        <v>10.10.30.1</v>
      </c>
      <c r="K44" s="167">
        <v>443</v>
      </c>
      <c r="L44" s="168" t="s">
        <v>238</v>
      </c>
      <c r="M44" s="184"/>
    </row>
    <row r="45" spans="2:13" x14ac:dyDescent="0.25">
      <c r="H45" s="183"/>
      <c r="I45" s="169"/>
      <c r="J45" s="152"/>
      <c r="K45" s="153">
        <v>1300</v>
      </c>
      <c r="L45" s="170" t="s">
        <v>238</v>
      </c>
      <c r="M45" s="184"/>
    </row>
    <row r="46" spans="2:13" x14ac:dyDescent="0.25">
      <c r="H46" s="183"/>
      <c r="I46" s="169"/>
      <c r="J46" s="152"/>
      <c r="K46" s="153">
        <v>1720</v>
      </c>
      <c r="L46" s="170" t="s">
        <v>238</v>
      </c>
      <c r="M46" s="184"/>
    </row>
    <row r="47" spans="2:13" x14ac:dyDescent="0.25">
      <c r="H47" s="183"/>
      <c r="I47" s="169"/>
      <c r="J47" s="153"/>
      <c r="K47" s="153">
        <v>636</v>
      </c>
      <c r="L47" s="170" t="s">
        <v>238</v>
      </c>
      <c r="M47" s="184"/>
    </row>
    <row r="48" spans="2:13" x14ac:dyDescent="0.25">
      <c r="H48" s="183"/>
      <c r="I48" s="169"/>
      <c r="J48" s="152"/>
      <c r="K48" s="360">
        <v>5060</v>
      </c>
      <c r="L48" s="361" t="s">
        <v>239</v>
      </c>
      <c r="M48" s="184"/>
    </row>
    <row r="49" spans="8:13" x14ac:dyDescent="0.25">
      <c r="H49" s="183"/>
      <c r="I49" s="171"/>
      <c r="J49" s="172"/>
      <c r="K49" s="362">
        <v>5061</v>
      </c>
      <c r="L49" s="363" t="s">
        <v>239</v>
      </c>
      <c r="M49" s="184"/>
    </row>
    <row r="50" spans="8:13" x14ac:dyDescent="0.25">
      <c r="H50" s="183"/>
      <c r="I50" s="151"/>
      <c r="J50" s="151"/>
      <c r="K50" s="151"/>
      <c r="L50" s="151"/>
      <c r="M50" s="184"/>
    </row>
    <row r="51" spans="8:13" x14ac:dyDescent="0.25">
      <c r="H51" s="183"/>
      <c r="I51" s="380" t="s">
        <v>268</v>
      </c>
      <c r="J51" s="381"/>
      <c r="K51" s="381"/>
      <c r="L51" s="382"/>
      <c r="M51" s="184"/>
    </row>
    <row r="52" spans="8:13" x14ac:dyDescent="0.25">
      <c r="H52" s="183"/>
      <c r="I52" s="158" t="s">
        <v>265</v>
      </c>
      <c r="J52" s="159" t="s">
        <v>264</v>
      </c>
      <c r="K52" s="159" t="s">
        <v>266</v>
      </c>
      <c r="L52" s="160" t="s">
        <v>267</v>
      </c>
      <c r="M52" s="184"/>
    </row>
    <row r="53" spans="8:13" x14ac:dyDescent="0.25">
      <c r="H53" s="183"/>
      <c r="I53" s="185" t="s">
        <v>241</v>
      </c>
      <c r="J53" s="176" t="str">
        <f>D15</f>
        <v>10.10.20.1</v>
      </c>
      <c r="K53" s="177">
        <v>3478</v>
      </c>
      <c r="L53" s="178" t="s">
        <v>239</v>
      </c>
      <c r="M53" s="184"/>
    </row>
    <row r="54" spans="8:13" x14ac:dyDescent="0.25">
      <c r="H54" s="186"/>
      <c r="I54" s="187"/>
      <c r="J54" s="187"/>
      <c r="K54" s="187"/>
      <c r="L54" s="187"/>
      <c r="M54" s="188"/>
    </row>
  </sheetData>
  <mergeCells count="19">
    <mergeCell ref="I37:L37"/>
    <mergeCell ref="I42:L42"/>
    <mergeCell ref="I51:L51"/>
    <mergeCell ref="C6:D6"/>
    <mergeCell ref="I3:L3"/>
    <mergeCell ref="I10:L10"/>
    <mergeCell ref="I16:L16"/>
    <mergeCell ref="P3:R3"/>
    <mergeCell ref="C27:E27"/>
    <mergeCell ref="C8:D8"/>
    <mergeCell ref="C9:D9"/>
    <mergeCell ref="I21:L21"/>
    <mergeCell ref="I5:L9"/>
    <mergeCell ref="P14:Q14"/>
    <mergeCell ref="P21:Q21"/>
    <mergeCell ref="P15:Q15"/>
    <mergeCell ref="P16:Q17"/>
    <mergeCell ref="P20:Q20"/>
    <mergeCell ref="B2:F3"/>
  </mergeCells>
  <conditionalFormatting sqref="D21">
    <cfRule type="expression" dxfId="28" priority="3">
      <formula>$E$8="Nein"</formula>
    </cfRule>
  </conditionalFormatting>
  <conditionalFormatting sqref="E9">
    <cfRule type="expression" dxfId="27" priority="13">
      <formula>$E$8="Ja"</formula>
    </cfRule>
  </conditionalFormatting>
  <conditionalFormatting sqref="I29:L53">
    <cfRule type="expression" dxfId="26" priority="5">
      <formula>$E$8="Nein"</formula>
    </cfRule>
  </conditionalFormatting>
  <conditionalFormatting sqref="P6:R8 D22">
    <cfRule type="expression" dxfId="25" priority="35">
      <formula>IF($E$8="Nein",IF($E$9="Ja",TRUE(),FALSE()),FALSE())</formula>
    </cfRule>
  </conditionalFormatting>
  <conditionalFormatting sqref="P8:R8 D13 D15:D16 D18:D19 C32:E32">
    <cfRule type="expression" dxfId="24" priority="1">
      <formula>$E$8="Nein"</formula>
    </cfRule>
  </conditionalFormatting>
  <conditionalFormatting sqref="R6:R8">
    <cfRule type="expression" dxfId="23" priority="12">
      <formula>$E$8="Nein"</formula>
    </cfRule>
  </conditionalFormatting>
  <dataValidations count="2">
    <dataValidation type="list" allowBlank="1" showInputMessage="1" showErrorMessage="1" sqref="E9" xr:uid="{00000000-0002-0000-0000-000001000000}">
      <formula1>"Nein,Ja"</formula1>
    </dataValidation>
    <dataValidation type="list" allowBlank="1" showInputMessage="1" showErrorMessage="1" sqref="E8" xr:uid="{00000000-0002-0000-0000-000002000000}">
      <formula1>"Ja,Nein"</formula1>
    </dataValidation>
  </dataValidations>
  <hyperlinks>
    <hyperlink ref="P16" r:id="rId1" xr:uid="{478A451B-270C-4F96-AAB2-02E2A8415319}"/>
  </hyperlinks>
  <pageMargins left="0.7" right="0.7" top="0.78740157499999996" bottom="0.78740157499999996"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G208"/>
  <sheetViews>
    <sheetView zoomScale="85" zoomScaleNormal="85" workbookViewId="0"/>
  </sheetViews>
  <sheetFormatPr baseColWidth="10" defaultColWidth="11.42578125" defaultRowHeight="15" x14ac:dyDescent="0.25"/>
  <cols>
    <col min="1" max="1" width="4.42578125" style="1" customWidth="1"/>
    <col min="2" max="2" width="51.140625" style="1" customWidth="1"/>
    <col min="3" max="3" width="15.7109375" style="3" bestFit="1" customWidth="1"/>
    <col min="4" max="4" width="91.140625" style="1" customWidth="1"/>
    <col min="5" max="5" width="103.7109375" style="1" bestFit="1" customWidth="1"/>
    <col min="6" max="6" width="9.140625" style="1" customWidth="1"/>
    <col min="7" max="7" width="6.7109375" style="1" hidden="1" customWidth="1"/>
    <col min="8" max="16384" width="11.42578125" style="1"/>
  </cols>
  <sheetData>
    <row r="2" spans="1:7" x14ac:dyDescent="0.25">
      <c r="B2" s="11" t="s">
        <v>31</v>
      </c>
      <c r="C2" s="10" t="s">
        <v>28</v>
      </c>
      <c r="D2" s="11" t="s">
        <v>29</v>
      </c>
      <c r="E2" s="11" t="s">
        <v>30</v>
      </c>
    </row>
    <row r="3" spans="1:7" x14ac:dyDescent="0.25">
      <c r="B3" s="5" t="s">
        <v>0</v>
      </c>
      <c r="C3" s="5" t="s">
        <v>32</v>
      </c>
      <c r="D3" s="340" t="s">
        <v>640</v>
      </c>
      <c r="E3" s="14"/>
      <c r="G3" s="1" t="s">
        <v>32</v>
      </c>
    </row>
    <row r="4" spans="1:7" x14ac:dyDescent="0.25">
      <c r="B4" s="4" t="s">
        <v>685</v>
      </c>
      <c r="C4" s="5" t="s">
        <v>32</v>
      </c>
      <c r="D4" s="338" t="s">
        <v>686</v>
      </c>
      <c r="E4" s="9" t="s">
        <v>687</v>
      </c>
      <c r="G4" s="1" t="s">
        <v>7</v>
      </c>
    </row>
    <row r="5" spans="1:7" x14ac:dyDescent="0.25">
      <c r="B5" s="4" t="s">
        <v>675</v>
      </c>
      <c r="C5" s="5" t="s">
        <v>32</v>
      </c>
      <c r="D5" s="338" t="s">
        <v>676</v>
      </c>
      <c r="E5" s="9" t="s">
        <v>677</v>
      </c>
      <c r="G5" s="1" t="s">
        <v>26</v>
      </c>
    </row>
    <row r="6" spans="1:7" x14ac:dyDescent="0.25">
      <c r="B6" s="4" t="s">
        <v>678</v>
      </c>
      <c r="C6" s="5" t="s">
        <v>32</v>
      </c>
      <c r="D6" s="339" t="s">
        <v>679</v>
      </c>
      <c r="E6" s="9"/>
      <c r="G6" s="1" t="s">
        <v>33</v>
      </c>
    </row>
    <row r="7" spans="1:7" x14ac:dyDescent="0.25">
      <c r="A7" s="2"/>
    </row>
    <row r="8" spans="1:7" x14ac:dyDescent="0.25">
      <c r="B8" s="5" t="s">
        <v>494</v>
      </c>
      <c r="C8" s="5" t="s">
        <v>32</v>
      </c>
      <c r="D8" s="5" t="str">
        <f>"PBX-Master "&amp;Data!D23</f>
        <v>PBX-Master master</v>
      </c>
      <c r="E8" s="14"/>
    </row>
    <row r="9" spans="1:7" x14ac:dyDescent="0.25">
      <c r="B9" s="5" t="s">
        <v>499</v>
      </c>
      <c r="C9" s="5" t="s">
        <v>32</v>
      </c>
      <c r="D9" s="351" t="s">
        <v>500</v>
      </c>
      <c r="E9" s="14"/>
    </row>
    <row r="10" spans="1:7" x14ac:dyDescent="0.25">
      <c r="B10" s="4" t="s">
        <v>393</v>
      </c>
      <c r="C10" s="5" t="s">
        <v>32</v>
      </c>
      <c r="D10" s="4" t="str">
        <f>"wss://"&amp;Data!U5&amp;"/"&amp;Data!D11&amp;"/"&amp;'Apps Objects'!$C$7&amp;"/sysclients"</f>
        <v>wss://apps.example.com/sip-domain.com/devices/sysclients</v>
      </c>
      <c r="E10" s="14"/>
    </row>
    <row r="12" spans="1:7" x14ac:dyDescent="0.25">
      <c r="A12" s="2"/>
      <c r="B12" s="4" t="s">
        <v>630</v>
      </c>
    </row>
    <row r="13" spans="1:7" x14ac:dyDescent="0.25">
      <c r="B13" s="4" t="s">
        <v>667</v>
      </c>
      <c r="C13" s="5" t="s">
        <v>32</v>
      </c>
      <c r="D13" s="4"/>
      <c r="E13" s="9"/>
    </row>
    <row r="14" spans="1:7" x14ac:dyDescent="0.25">
      <c r="A14" s="2"/>
    </row>
    <row r="15" spans="1:7" x14ac:dyDescent="0.25">
      <c r="A15" s="2"/>
      <c r="B15" s="5" t="s">
        <v>495</v>
      </c>
      <c r="C15" s="5" t="s">
        <v>32</v>
      </c>
      <c r="D15" s="7" t="s">
        <v>665</v>
      </c>
      <c r="E15" s="14" t="s">
        <v>25</v>
      </c>
    </row>
    <row r="16" spans="1:7" x14ac:dyDescent="0.25">
      <c r="B16" s="5" t="s">
        <v>496</v>
      </c>
      <c r="C16" s="5" t="s">
        <v>32</v>
      </c>
      <c r="D16" s="7"/>
      <c r="E16" s="14"/>
    </row>
    <row r="17" spans="1:5" x14ac:dyDescent="0.25">
      <c r="A17" s="2"/>
    </row>
    <row r="18" spans="1:5" x14ac:dyDescent="0.25">
      <c r="A18" s="2"/>
      <c r="B18" s="4" t="s">
        <v>669</v>
      </c>
      <c r="C18" s="5" t="s">
        <v>32</v>
      </c>
      <c r="D18" s="7" t="s">
        <v>658</v>
      </c>
      <c r="E18" s="14" t="s">
        <v>658</v>
      </c>
    </row>
    <row r="20" spans="1:5" x14ac:dyDescent="0.25">
      <c r="B20" s="5" t="s">
        <v>1</v>
      </c>
      <c r="C20" s="5" t="s">
        <v>32</v>
      </c>
      <c r="D20" s="4"/>
      <c r="E20" s="14"/>
    </row>
    <row r="21" spans="1:5" x14ac:dyDescent="0.25">
      <c r="B21" s="5" t="s">
        <v>9</v>
      </c>
      <c r="C21" s="5" t="s">
        <v>32</v>
      </c>
      <c r="D21" s="5"/>
      <c r="E21" s="14"/>
    </row>
    <row r="22" spans="1:5" x14ac:dyDescent="0.25">
      <c r="A22" s="2"/>
    </row>
    <row r="23" spans="1:5" x14ac:dyDescent="0.25">
      <c r="A23" s="2"/>
      <c r="B23" s="5" t="s">
        <v>521</v>
      </c>
      <c r="C23" s="5"/>
      <c r="D23" s="7" t="s">
        <v>363</v>
      </c>
      <c r="E23" s="14" t="s">
        <v>298</v>
      </c>
    </row>
    <row r="24" spans="1:5" x14ac:dyDescent="0.25">
      <c r="B24" s="5" t="s">
        <v>522</v>
      </c>
      <c r="C24" s="5"/>
      <c r="D24" s="7" t="s">
        <v>363</v>
      </c>
      <c r="E24" s="14" t="s">
        <v>298</v>
      </c>
    </row>
    <row r="25" spans="1:5" x14ac:dyDescent="0.25">
      <c r="A25" s="2"/>
      <c r="B25" s="5" t="s">
        <v>504</v>
      </c>
      <c r="C25" s="5" t="s">
        <v>32</v>
      </c>
      <c r="D25" s="7"/>
      <c r="E25" s="14" t="s">
        <v>508</v>
      </c>
    </row>
    <row r="26" spans="1:5" x14ac:dyDescent="0.25">
      <c r="A26" s="2"/>
      <c r="B26" s="5" t="s">
        <v>502</v>
      </c>
      <c r="C26" s="5" t="s">
        <v>32</v>
      </c>
      <c r="D26" s="340" t="s">
        <v>493</v>
      </c>
      <c r="E26" s="14"/>
    </row>
    <row r="27" spans="1:5" x14ac:dyDescent="0.25">
      <c r="A27" s="2"/>
      <c r="B27" s="5" t="s">
        <v>497</v>
      </c>
      <c r="C27" s="5" t="s">
        <v>32</v>
      </c>
      <c r="D27" s="340" t="s">
        <v>498</v>
      </c>
      <c r="E27" s="14"/>
    </row>
    <row r="28" spans="1:5" x14ac:dyDescent="0.25">
      <c r="A28" s="2"/>
      <c r="B28" s="5" t="s">
        <v>503</v>
      </c>
      <c r="C28" s="5" t="s">
        <v>32</v>
      </c>
      <c r="D28" s="5" t="s">
        <v>507</v>
      </c>
      <c r="E28" s="14" t="s">
        <v>506</v>
      </c>
    </row>
    <row r="29" spans="1:5" x14ac:dyDescent="0.25">
      <c r="A29" s="2"/>
      <c r="B29" s="5" t="s">
        <v>505</v>
      </c>
      <c r="C29" s="5" t="s">
        <v>32</v>
      </c>
      <c r="D29" s="351"/>
      <c r="E29" s="14" t="s">
        <v>509</v>
      </c>
    </row>
    <row r="30" spans="1:5" x14ac:dyDescent="0.25">
      <c r="A30" s="2"/>
      <c r="B30" s="5" t="s">
        <v>501</v>
      </c>
      <c r="C30" s="5" t="s">
        <v>32</v>
      </c>
      <c r="D30" s="351"/>
      <c r="E30" s="14" t="s">
        <v>510</v>
      </c>
    </row>
    <row r="31" spans="1:5" x14ac:dyDescent="0.25">
      <c r="A31" s="2"/>
    </row>
    <row r="32" spans="1:5" x14ac:dyDescent="0.25">
      <c r="A32" s="2"/>
      <c r="B32" s="5" t="s">
        <v>511</v>
      </c>
      <c r="C32" s="5" t="s">
        <v>32</v>
      </c>
      <c r="D32" s="351"/>
      <c r="E32" s="14" t="s">
        <v>513</v>
      </c>
    </row>
    <row r="33" spans="1:5" x14ac:dyDescent="0.25">
      <c r="B33" s="5" t="s">
        <v>512</v>
      </c>
      <c r="C33" s="5" t="s">
        <v>32</v>
      </c>
      <c r="D33" s="351"/>
      <c r="E33" s="14" t="s">
        <v>513</v>
      </c>
    </row>
    <row r="34" spans="1:5" x14ac:dyDescent="0.25">
      <c r="A34" s="2"/>
    </row>
    <row r="35" spans="1:5" x14ac:dyDescent="0.25">
      <c r="A35" s="2"/>
      <c r="B35" s="5" t="s">
        <v>373</v>
      </c>
      <c r="C35" s="5" t="s">
        <v>32</v>
      </c>
      <c r="D35" s="7" t="s">
        <v>374</v>
      </c>
      <c r="E35" s="14" t="s">
        <v>374</v>
      </c>
    </row>
    <row r="36" spans="1:5" x14ac:dyDescent="0.25">
      <c r="B36" s="5" t="s">
        <v>371</v>
      </c>
      <c r="C36" s="5" t="s">
        <v>32</v>
      </c>
      <c r="D36" s="340" t="s">
        <v>524</v>
      </c>
      <c r="E36" s="14"/>
    </row>
    <row r="37" spans="1:5" x14ac:dyDescent="0.25">
      <c r="A37" s="2"/>
      <c r="B37" s="5" t="s">
        <v>372</v>
      </c>
      <c r="C37" s="5" t="s">
        <v>32</v>
      </c>
      <c r="D37" s="353">
        <f ca="1">NOW()</f>
        <v>45327.875599652776</v>
      </c>
      <c r="E37" s="14" t="s">
        <v>514</v>
      </c>
    </row>
    <row r="38" spans="1:5" x14ac:dyDescent="0.25">
      <c r="A38" s="2"/>
      <c r="B38" s="5" t="s">
        <v>454</v>
      </c>
      <c r="C38" s="324"/>
      <c r="D38" s="353"/>
      <c r="E38" s="12"/>
    </row>
    <row r="39" spans="1:5" x14ac:dyDescent="0.25">
      <c r="A39" s="2"/>
      <c r="B39" s="5" t="s">
        <v>688</v>
      </c>
      <c r="C39" s="5" t="s">
        <v>32</v>
      </c>
      <c r="D39" s="4" t="str">
        <f>Data!D30</f>
        <v>pbx.example.com\ldap-guest</v>
      </c>
      <c r="E39" s="43" t="s">
        <v>297</v>
      </c>
    </row>
    <row r="40" spans="1:5" x14ac:dyDescent="0.25">
      <c r="A40" s="2"/>
      <c r="B40" s="5" t="s">
        <v>689</v>
      </c>
      <c r="C40" s="5" t="s">
        <v>32</v>
      </c>
      <c r="D40" s="4" t="str">
        <f>Data!E30</f>
        <v>[ldap-guest PW]</v>
      </c>
      <c r="E40" s="43"/>
    </row>
    <row r="41" spans="1:5" x14ac:dyDescent="0.25">
      <c r="A41" s="2"/>
      <c r="B41" s="5" t="s">
        <v>515</v>
      </c>
      <c r="C41" s="5" t="s">
        <v>32</v>
      </c>
      <c r="D41" s="4" t="s">
        <v>516</v>
      </c>
      <c r="E41" s="43" t="s">
        <v>518</v>
      </c>
    </row>
    <row r="42" spans="1:5" x14ac:dyDescent="0.25">
      <c r="A42" s="2"/>
      <c r="B42" s="5" t="s">
        <v>690</v>
      </c>
      <c r="C42" s="5" t="s">
        <v>32</v>
      </c>
      <c r="D42" s="4" t="str">
        <f>Data!D31</f>
        <v>pbx.example.com\ldap-full</v>
      </c>
      <c r="E42" s="43" t="s">
        <v>297</v>
      </c>
    </row>
    <row r="43" spans="1:5" x14ac:dyDescent="0.25">
      <c r="A43" s="2"/>
      <c r="B43" s="5" t="s">
        <v>690</v>
      </c>
      <c r="C43" s="5" t="s">
        <v>32</v>
      </c>
      <c r="D43" s="4" t="str">
        <f>Data!E31</f>
        <v>[ldap-full PW]</v>
      </c>
      <c r="E43" s="43"/>
    </row>
    <row r="44" spans="1:5" x14ac:dyDescent="0.25">
      <c r="A44" s="2"/>
      <c r="B44" s="5" t="s">
        <v>520</v>
      </c>
      <c r="C44" s="5" t="s">
        <v>32</v>
      </c>
      <c r="D44" s="4" t="s">
        <v>517</v>
      </c>
      <c r="E44" s="14" t="s">
        <v>519</v>
      </c>
    </row>
    <row r="45" spans="1:5" x14ac:dyDescent="0.25">
      <c r="A45" s="2"/>
      <c r="B45" s="5" t="s">
        <v>523</v>
      </c>
      <c r="C45" s="5"/>
      <c r="D45" s="7" t="s">
        <v>363</v>
      </c>
      <c r="E45" s="14" t="s">
        <v>298</v>
      </c>
    </row>
    <row r="46" spans="1:5" x14ac:dyDescent="0.25">
      <c r="A46" s="2"/>
      <c r="B46" s="2"/>
      <c r="C46" s="2"/>
      <c r="D46" s="2"/>
      <c r="E46" s="2"/>
    </row>
    <row r="47" spans="1:5" x14ac:dyDescent="0.25">
      <c r="A47" s="2"/>
      <c r="B47" s="5" t="s">
        <v>383</v>
      </c>
      <c r="C47" s="2"/>
      <c r="D47" s="2"/>
      <c r="E47" s="2"/>
    </row>
    <row r="48" spans="1:5" x14ac:dyDescent="0.25">
      <c r="A48" s="2"/>
      <c r="B48" s="5" t="s">
        <v>384</v>
      </c>
      <c r="C48" s="5" t="s">
        <v>32</v>
      </c>
      <c r="D48" s="5" t="s">
        <v>10</v>
      </c>
      <c r="E48" s="14"/>
    </row>
    <row r="49" spans="1:5" x14ac:dyDescent="0.25">
      <c r="A49" s="2"/>
      <c r="B49" s="5" t="s">
        <v>2</v>
      </c>
      <c r="C49" s="5" t="s">
        <v>32</v>
      </c>
      <c r="D49" s="42" t="str">
        <f>Data!D11</f>
        <v>sip-domain.com</v>
      </c>
      <c r="E49" s="14"/>
    </row>
    <row r="50" spans="1:5" x14ac:dyDescent="0.25">
      <c r="A50" s="2"/>
      <c r="B50" s="5" t="s">
        <v>145</v>
      </c>
      <c r="C50" s="5" t="s">
        <v>32</v>
      </c>
      <c r="D50" s="5" t="s">
        <v>73</v>
      </c>
      <c r="E50" s="14" t="s">
        <v>365</v>
      </c>
    </row>
    <row r="51" spans="1:5" x14ac:dyDescent="0.25">
      <c r="A51" s="2"/>
      <c r="B51" s="5" t="s">
        <v>3</v>
      </c>
      <c r="C51" s="5" t="s">
        <v>32</v>
      </c>
      <c r="D51" s="42" t="str">
        <f>Data!D23</f>
        <v>master</v>
      </c>
      <c r="E51" s="14"/>
    </row>
    <row r="52" spans="1:5" x14ac:dyDescent="0.25">
      <c r="A52" s="2"/>
      <c r="B52" s="5" t="s">
        <v>11</v>
      </c>
      <c r="C52" s="5" t="s">
        <v>32</v>
      </c>
      <c r="D52" s="5" t="str">
        <f>Data!V4</f>
        <v>pbx.example.com</v>
      </c>
      <c r="E52" s="14"/>
    </row>
    <row r="53" spans="1:5" x14ac:dyDescent="0.25">
      <c r="A53" s="2"/>
      <c r="B53" s="5" t="s">
        <v>74</v>
      </c>
      <c r="C53" s="5" t="s">
        <v>32</v>
      </c>
      <c r="D53" s="5" t="s">
        <v>525</v>
      </c>
      <c r="E53" s="14" t="s">
        <v>376</v>
      </c>
    </row>
    <row r="54" spans="1:5" x14ac:dyDescent="0.25">
      <c r="A54" s="2"/>
      <c r="B54" s="5" t="s">
        <v>12</v>
      </c>
      <c r="C54" s="5" t="s">
        <v>32</v>
      </c>
      <c r="D54" s="42" t="str">
        <f>Data!X6</f>
        <v>10.10.20.1</v>
      </c>
      <c r="E54" s="14" t="s">
        <v>527</v>
      </c>
    </row>
    <row r="55" spans="1:5" x14ac:dyDescent="0.25">
      <c r="A55" s="2"/>
      <c r="B55" s="5" t="s">
        <v>375</v>
      </c>
      <c r="C55" s="5" t="s">
        <v>32</v>
      </c>
      <c r="D55" s="42" t="s">
        <v>526</v>
      </c>
      <c r="E55" s="14" t="s">
        <v>377</v>
      </c>
    </row>
    <row r="56" spans="1:5" x14ac:dyDescent="0.25">
      <c r="A56" s="2"/>
      <c r="B56" s="5" t="s">
        <v>299</v>
      </c>
      <c r="C56" s="5" t="s">
        <v>32</v>
      </c>
      <c r="D56" s="5" t="str">
        <f>"Standardmäßig leer lassen ("&amp;Data!W5&amp;")"</f>
        <v>Standardmäßig leer lassen (apps.example.com)</v>
      </c>
      <c r="E56" s="14" t="s">
        <v>530</v>
      </c>
    </row>
    <row r="57" spans="1:5" x14ac:dyDescent="0.25">
      <c r="A57" s="2"/>
      <c r="B57" s="5" t="s">
        <v>300</v>
      </c>
      <c r="C57" s="5" t="s">
        <v>32</v>
      </c>
      <c r="D57" s="5" t="str">
        <f>"Standardmäßig leer lassen ("&amp;Data!X5&amp;")"</f>
        <v>Standardmäßig leer lassen (10.10.30.2)</v>
      </c>
      <c r="E57" s="14" t="s">
        <v>530</v>
      </c>
    </row>
    <row r="58" spans="1:5" x14ac:dyDescent="0.25">
      <c r="A58" s="2"/>
      <c r="B58" s="5" t="s">
        <v>528</v>
      </c>
      <c r="C58" s="5" t="s">
        <v>32</v>
      </c>
      <c r="D58" s="5" t="s">
        <v>529</v>
      </c>
      <c r="E58" s="14" t="s">
        <v>530</v>
      </c>
    </row>
    <row r="59" spans="1:5" x14ac:dyDescent="0.25">
      <c r="A59" s="2"/>
      <c r="B59" s="5" t="s">
        <v>531</v>
      </c>
      <c r="C59" s="5"/>
      <c r="D59" s="5" t="s">
        <v>645</v>
      </c>
      <c r="E59" s="14" t="s">
        <v>645</v>
      </c>
    </row>
    <row r="60" spans="1:5" x14ac:dyDescent="0.25">
      <c r="A60" s="2"/>
      <c r="B60" s="5" t="s">
        <v>532</v>
      </c>
      <c r="C60" s="5"/>
      <c r="D60" s="5" t="s">
        <v>645</v>
      </c>
      <c r="E60" s="14" t="s">
        <v>645</v>
      </c>
    </row>
    <row r="61" spans="1:5" x14ac:dyDescent="0.25">
      <c r="A61" s="2"/>
      <c r="B61" s="5" t="s">
        <v>22</v>
      </c>
      <c r="C61" s="5"/>
      <c r="D61" s="340" t="s">
        <v>533</v>
      </c>
      <c r="E61" s="14" t="s">
        <v>453</v>
      </c>
    </row>
    <row r="62" spans="1:5" x14ac:dyDescent="0.25">
      <c r="A62" s="2"/>
      <c r="B62" s="5" t="s">
        <v>4</v>
      </c>
      <c r="C62" s="5" t="s">
        <v>32</v>
      </c>
      <c r="D62" s="5" t="s">
        <v>69</v>
      </c>
      <c r="E62" s="14" t="s">
        <v>69</v>
      </c>
    </row>
    <row r="63" spans="1:5" x14ac:dyDescent="0.25">
      <c r="A63" s="2"/>
      <c r="B63" s="5" t="s">
        <v>379</v>
      </c>
      <c r="C63" s="5" t="s">
        <v>32</v>
      </c>
      <c r="D63" s="340">
        <v>24</v>
      </c>
      <c r="E63" s="14" t="s">
        <v>378</v>
      </c>
    </row>
    <row r="64" spans="1:5" x14ac:dyDescent="0.25">
      <c r="A64" s="2"/>
      <c r="B64" s="5" t="s">
        <v>13</v>
      </c>
      <c r="C64" s="5" t="s">
        <v>32</v>
      </c>
      <c r="D64" s="340">
        <v>36</v>
      </c>
      <c r="E64" s="14" t="s">
        <v>147</v>
      </c>
    </row>
    <row r="65" spans="1:5" x14ac:dyDescent="0.25">
      <c r="A65" s="2"/>
      <c r="B65" s="5" t="s">
        <v>534</v>
      </c>
      <c r="C65" s="5" t="s">
        <v>32</v>
      </c>
      <c r="D65" s="340">
        <v>1</v>
      </c>
      <c r="E65" s="14" t="s">
        <v>535</v>
      </c>
    </row>
    <row r="66" spans="1:5" x14ac:dyDescent="0.25">
      <c r="A66" s="2"/>
      <c r="B66" s="5" t="s">
        <v>5</v>
      </c>
      <c r="C66" s="5" t="s">
        <v>32</v>
      </c>
      <c r="D66" s="352" t="s">
        <v>380</v>
      </c>
      <c r="E66" s="14" t="s">
        <v>158</v>
      </c>
    </row>
    <row r="67" spans="1:5" x14ac:dyDescent="0.25">
      <c r="A67" s="2"/>
      <c r="B67" s="5" t="s">
        <v>63</v>
      </c>
      <c r="C67" s="5" t="s">
        <v>32</v>
      </c>
      <c r="D67" s="352" t="s">
        <v>381</v>
      </c>
      <c r="E67" s="14" t="s">
        <v>158</v>
      </c>
    </row>
    <row r="68" spans="1:5" x14ac:dyDescent="0.25">
      <c r="A68" s="2"/>
      <c r="B68" s="5" t="s">
        <v>536</v>
      </c>
      <c r="C68" s="5" t="s">
        <v>32</v>
      </c>
      <c r="D68" s="352" t="s">
        <v>537</v>
      </c>
      <c r="E68" s="14" t="s">
        <v>376</v>
      </c>
    </row>
    <row r="69" spans="1:5" x14ac:dyDescent="0.25">
      <c r="A69" s="2"/>
      <c r="B69" s="5" t="s">
        <v>6</v>
      </c>
      <c r="C69" s="5" t="s">
        <v>32</v>
      </c>
      <c r="D69" s="352" t="s">
        <v>538</v>
      </c>
      <c r="E69" s="14" t="s">
        <v>365</v>
      </c>
    </row>
    <row r="70" spans="1:5" x14ac:dyDescent="0.25">
      <c r="A70" s="2"/>
      <c r="B70" s="5" t="s">
        <v>301</v>
      </c>
      <c r="C70" s="5" t="s">
        <v>32</v>
      </c>
      <c r="D70" s="5" t="str">
        <f>"ldaps://"&amp;Data!U5&amp;"/dc=entries?givenname,sn,company?sub?(metaSearchNumber=+%n)?bindname="&amp;Data!D34</f>
        <v>ldaps://apps.example.com/dc=entries?givenname,sn,company?sub?(metaSearchNumber=+%n)?bindname=apps.example.com\contacts</v>
      </c>
      <c r="E70" s="14" t="s">
        <v>159</v>
      </c>
    </row>
    <row r="71" spans="1:5" x14ac:dyDescent="0.25">
      <c r="A71" s="2"/>
      <c r="B71" s="5" t="s">
        <v>691</v>
      </c>
      <c r="C71" s="5" t="s">
        <v>32</v>
      </c>
      <c r="D71" s="25" t="str">
        <f>Data!E34</f>
        <v>[contacts-PW]</v>
      </c>
      <c r="E71" s="43"/>
    </row>
    <row r="72" spans="1:5" x14ac:dyDescent="0.25">
      <c r="A72" s="2"/>
      <c r="B72" s="5" t="s">
        <v>731</v>
      </c>
      <c r="C72" s="5" t="s">
        <v>32</v>
      </c>
      <c r="D72" s="5" t="s">
        <v>733</v>
      </c>
      <c r="E72" s="14" t="s">
        <v>735</v>
      </c>
    </row>
    <row r="73" spans="1:5" x14ac:dyDescent="0.25">
      <c r="A73" s="2"/>
      <c r="B73" s="5" t="s">
        <v>732</v>
      </c>
      <c r="C73" s="5" t="s">
        <v>32</v>
      </c>
      <c r="D73" s="5" t="s">
        <v>734</v>
      </c>
      <c r="E73" s="14" t="s">
        <v>736</v>
      </c>
    </row>
    <row r="74" spans="1:5" x14ac:dyDescent="0.25">
      <c r="A74" s="2"/>
      <c r="B74" s="5" t="s">
        <v>539</v>
      </c>
      <c r="C74" s="5" t="s">
        <v>32</v>
      </c>
      <c r="D74" s="5" t="s">
        <v>738</v>
      </c>
      <c r="E74" s="14" t="s">
        <v>737</v>
      </c>
    </row>
    <row r="75" spans="1:5" x14ac:dyDescent="0.25">
      <c r="A75" s="2"/>
      <c r="B75" s="5" t="s">
        <v>75</v>
      </c>
      <c r="C75" s="5" t="s">
        <v>32</v>
      </c>
      <c r="D75" s="352" t="s">
        <v>538</v>
      </c>
      <c r="E75" s="14" t="s">
        <v>365</v>
      </c>
    </row>
    <row r="76" spans="1:5" x14ac:dyDescent="0.25">
      <c r="A76" s="2"/>
      <c r="B76" s="2"/>
      <c r="C76" s="2"/>
      <c r="D76" s="2"/>
      <c r="E76" s="2"/>
    </row>
    <row r="77" spans="1:5" x14ac:dyDescent="0.25">
      <c r="A77" s="2"/>
      <c r="B77" s="5" t="s">
        <v>385</v>
      </c>
      <c r="C77" s="5" t="s">
        <v>32</v>
      </c>
      <c r="D77" s="352" t="s">
        <v>627</v>
      </c>
      <c r="E77" s="14" t="s">
        <v>382</v>
      </c>
    </row>
    <row r="78" spans="1:5" x14ac:dyDescent="0.25">
      <c r="A78" s="2"/>
      <c r="B78" s="2"/>
      <c r="C78" s="2"/>
      <c r="D78" s="2"/>
      <c r="E78" s="2"/>
    </row>
    <row r="79" spans="1:5" x14ac:dyDescent="0.25">
      <c r="A79" s="2"/>
      <c r="B79" s="5" t="s">
        <v>386</v>
      </c>
      <c r="C79" s="349"/>
      <c r="D79" s="350"/>
      <c r="E79" s="350"/>
    </row>
    <row r="80" spans="1:5" x14ac:dyDescent="0.25">
      <c r="A80" s="2"/>
      <c r="B80" s="5" t="s">
        <v>387</v>
      </c>
      <c r="C80" s="5" t="s">
        <v>32</v>
      </c>
      <c r="D80" s="340" t="s">
        <v>567</v>
      </c>
      <c r="E80" s="14" t="s">
        <v>548</v>
      </c>
    </row>
    <row r="81" spans="1:5" x14ac:dyDescent="0.25">
      <c r="A81" s="2"/>
      <c r="B81" s="5" t="s">
        <v>546</v>
      </c>
      <c r="C81" s="5" t="s">
        <v>32</v>
      </c>
      <c r="D81" s="340" t="s">
        <v>549</v>
      </c>
      <c r="E81" s="9" t="s">
        <v>547</v>
      </c>
    </row>
    <row r="82" spans="1:5" x14ac:dyDescent="0.25">
      <c r="A82" s="2"/>
      <c r="B82" s="5" t="s">
        <v>550</v>
      </c>
      <c r="C82" s="5" t="s">
        <v>32</v>
      </c>
      <c r="D82" s="340" t="s">
        <v>551</v>
      </c>
      <c r="E82" s="9" t="s">
        <v>459</v>
      </c>
    </row>
    <row r="83" spans="1:5" x14ac:dyDescent="0.25">
      <c r="A83" s="2"/>
      <c r="B83" s="5" t="s">
        <v>455</v>
      </c>
      <c r="C83" s="5" t="s">
        <v>32</v>
      </c>
      <c r="D83" s="340" t="s">
        <v>170</v>
      </c>
      <c r="E83" s="9" t="s">
        <v>553</v>
      </c>
    </row>
    <row r="84" spans="1:5" x14ac:dyDescent="0.25">
      <c r="A84" s="2"/>
      <c r="B84" s="5" t="s">
        <v>458</v>
      </c>
      <c r="C84" s="5" t="s">
        <v>32</v>
      </c>
      <c r="D84" s="340" t="s">
        <v>552</v>
      </c>
      <c r="E84" s="9" t="s">
        <v>462</v>
      </c>
    </row>
    <row r="85" spans="1:5" x14ac:dyDescent="0.25">
      <c r="A85" s="2"/>
      <c r="B85" s="5" t="s">
        <v>456</v>
      </c>
      <c r="C85" s="5" t="s">
        <v>32</v>
      </c>
      <c r="D85" s="340" t="s">
        <v>170</v>
      </c>
      <c r="E85" s="9" t="s">
        <v>464</v>
      </c>
    </row>
    <row r="86" spans="1:5" x14ac:dyDescent="0.25">
      <c r="A86" s="2"/>
      <c r="B86" s="5" t="s">
        <v>457</v>
      </c>
      <c r="C86" s="5" t="s">
        <v>32</v>
      </c>
      <c r="D86" s="340" t="s">
        <v>170</v>
      </c>
      <c r="E86" s="9" t="s">
        <v>465</v>
      </c>
    </row>
    <row r="87" spans="1:5" x14ac:dyDescent="0.25">
      <c r="A87" s="2"/>
      <c r="B87" s="5" t="s">
        <v>146</v>
      </c>
      <c r="C87" s="5" t="s">
        <v>32</v>
      </c>
      <c r="D87" s="340" t="s">
        <v>170</v>
      </c>
      <c r="E87" s="9" t="s">
        <v>466</v>
      </c>
    </row>
    <row r="88" spans="1:5" x14ac:dyDescent="0.25">
      <c r="A88" s="2"/>
      <c r="B88" s="5" t="s">
        <v>328</v>
      </c>
      <c r="C88" s="5" t="s">
        <v>32</v>
      </c>
      <c r="D88" s="5" t="str">
        <f>"https://"&amp;Data!U4&amp;"/PBX0/session.xml"</f>
        <v>https://pbx.example.com/PBX0/session.xml</v>
      </c>
      <c r="E88" s="9" t="s">
        <v>554</v>
      </c>
    </row>
    <row r="89" spans="1:5" x14ac:dyDescent="0.25">
      <c r="A89" s="2"/>
      <c r="B89" s="2"/>
      <c r="C89" s="2"/>
      <c r="D89" s="2"/>
      <c r="E89" s="2"/>
    </row>
    <row r="90" spans="1:5" x14ac:dyDescent="0.25">
      <c r="A90" s="2"/>
      <c r="B90" s="5" t="s">
        <v>568</v>
      </c>
    </row>
    <row r="91" spans="1:5" x14ac:dyDescent="0.25">
      <c r="A91" s="2"/>
      <c r="B91" s="5" t="s">
        <v>557</v>
      </c>
      <c r="C91" s="5" t="s">
        <v>32</v>
      </c>
      <c r="D91" s="340" t="s">
        <v>561</v>
      </c>
      <c r="E91" s="9" t="s">
        <v>565</v>
      </c>
    </row>
    <row r="92" spans="1:5" x14ac:dyDescent="0.25">
      <c r="A92" s="2"/>
      <c r="B92" s="5" t="s">
        <v>558</v>
      </c>
      <c r="C92" s="5" t="s">
        <v>32</v>
      </c>
      <c r="D92" s="340" t="s">
        <v>560</v>
      </c>
      <c r="E92" s="9" t="s">
        <v>565</v>
      </c>
    </row>
    <row r="93" spans="1:5" x14ac:dyDescent="0.25">
      <c r="B93" s="5" t="s">
        <v>555</v>
      </c>
      <c r="C93" s="5" t="s">
        <v>32</v>
      </c>
      <c r="D93" s="340" t="s">
        <v>562</v>
      </c>
      <c r="E93" s="9" t="s">
        <v>566</v>
      </c>
    </row>
    <row r="94" spans="1:5" x14ac:dyDescent="0.25">
      <c r="B94" s="5" t="s">
        <v>556</v>
      </c>
      <c r="C94" s="5" t="s">
        <v>32</v>
      </c>
      <c r="D94" s="340" t="s">
        <v>563</v>
      </c>
      <c r="E94" s="9" t="s">
        <v>566</v>
      </c>
    </row>
    <row r="95" spans="1:5" x14ac:dyDescent="0.25">
      <c r="B95" s="5" t="s">
        <v>559</v>
      </c>
      <c r="C95" s="5" t="s">
        <v>32</v>
      </c>
      <c r="D95" s="340" t="s">
        <v>564</v>
      </c>
      <c r="E95" s="9"/>
    </row>
    <row r="96" spans="1:5" x14ac:dyDescent="0.25">
      <c r="B96" s="5" t="s">
        <v>559</v>
      </c>
      <c r="C96" s="5" t="s">
        <v>32</v>
      </c>
      <c r="D96" s="340" t="s">
        <v>564</v>
      </c>
      <c r="E96" s="9"/>
    </row>
    <row r="97" spans="1:5" x14ac:dyDescent="0.25">
      <c r="B97" s="2"/>
      <c r="C97" s="2"/>
      <c r="D97" s="2"/>
      <c r="E97" s="2"/>
    </row>
    <row r="98" spans="1:5" x14ac:dyDescent="0.25">
      <c r="A98" s="2"/>
      <c r="B98" s="5" t="s">
        <v>572</v>
      </c>
    </row>
    <row r="99" spans="1:5" x14ac:dyDescent="0.25">
      <c r="A99" s="2"/>
      <c r="B99" s="5" t="s">
        <v>602</v>
      </c>
      <c r="C99" s="5" t="s">
        <v>32</v>
      </c>
      <c r="D99" s="5" t="s">
        <v>576</v>
      </c>
      <c r="E99" s="9" t="s">
        <v>608</v>
      </c>
    </row>
    <row r="100" spans="1:5" x14ac:dyDescent="0.25">
      <c r="A100" s="2"/>
      <c r="B100" s="5" t="s">
        <v>573</v>
      </c>
      <c r="C100" s="5" t="s">
        <v>32</v>
      </c>
      <c r="D100" s="5" t="str">
        <f>"https://"&amp;Data!U5&amp;"/"&amp;Data!D11&amp;"/usersapp/password.htm"</f>
        <v>https://apps.example.com/sip-domain.com/usersapp/password.htm</v>
      </c>
      <c r="E100" s="9" t="s">
        <v>609</v>
      </c>
    </row>
    <row r="101" spans="1:5" x14ac:dyDescent="0.25">
      <c r="A101" s="2"/>
      <c r="B101" s="5" t="s">
        <v>574</v>
      </c>
      <c r="C101" s="5" t="s">
        <v>32</v>
      </c>
      <c r="D101" s="5" t="str">
        <f>'Apps Objects'!F10</f>
        <v>profile</v>
      </c>
      <c r="E101" s="9" t="s">
        <v>620</v>
      </c>
    </row>
    <row r="102" spans="1:5" x14ac:dyDescent="0.25">
      <c r="A102" s="2"/>
      <c r="B102" s="5" t="s">
        <v>575</v>
      </c>
      <c r="C102" s="5" t="s">
        <v>32</v>
      </c>
      <c r="D102" s="5" t="s">
        <v>611</v>
      </c>
      <c r="E102" s="9" t="s">
        <v>610</v>
      </c>
    </row>
    <row r="103" spans="1:5" x14ac:dyDescent="0.25">
      <c r="A103" s="2"/>
      <c r="B103" s="5" t="s">
        <v>577</v>
      </c>
      <c r="C103" s="5" t="s">
        <v>32</v>
      </c>
      <c r="D103" s="5" t="s">
        <v>578</v>
      </c>
      <c r="E103" s="9" t="s">
        <v>607</v>
      </c>
    </row>
    <row r="104" spans="1:5" x14ac:dyDescent="0.25">
      <c r="A104" s="2"/>
      <c r="B104" s="5" t="s">
        <v>579</v>
      </c>
      <c r="C104" s="5" t="s">
        <v>32</v>
      </c>
      <c r="D104" s="340" t="s">
        <v>603</v>
      </c>
      <c r="E104" s="9" t="s">
        <v>607</v>
      </c>
    </row>
    <row r="105" spans="1:5" x14ac:dyDescent="0.25">
      <c r="A105" s="2"/>
      <c r="B105" s="5" t="s">
        <v>580</v>
      </c>
      <c r="C105" s="5" t="s">
        <v>32</v>
      </c>
      <c r="D105" s="340" t="s">
        <v>581</v>
      </c>
      <c r="E105" s="9" t="s">
        <v>607</v>
      </c>
    </row>
    <row r="106" spans="1:5" x14ac:dyDescent="0.25">
      <c r="A106" s="2"/>
      <c r="B106" s="5" t="s">
        <v>582</v>
      </c>
      <c r="C106" s="5" t="s">
        <v>32</v>
      </c>
      <c r="D106" s="340" t="s">
        <v>581</v>
      </c>
      <c r="E106" s="9" t="s">
        <v>607</v>
      </c>
    </row>
    <row r="107" spans="1:5" x14ac:dyDescent="0.25">
      <c r="A107" s="2"/>
      <c r="B107" s="5" t="s">
        <v>583</v>
      </c>
      <c r="C107" s="5" t="s">
        <v>32</v>
      </c>
      <c r="D107" s="340" t="s">
        <v>584</v>
      </c>
      <c r="E107" s="9" t="s">
        <v>607</v>
      </c>
    </row>
    <row r="108" spans="1:5" x14ac:dyDescent="0.25">
      <c r="A108" s="2"/>
      <c r="B108" s="5" t="s">
        <v>585</v>
      </c>
      <c r="C108" s="5" t="s">
        <v>32</v>
      </c>
      <c r="D108" s="340" t="s">
        <v>586</v>
      </c>
      <c r="E108" s="9" t="s">
        <v>607</v>
      </c>
    </row>
    <row r="109" spans="1:5" x14ac:dyDescent="0.25">
      <c r="A109" s="2"/>
      <c r="B109" s="5" t="s">
        <v>587</v>
      </c>
      <c r="C109" s="5" t="s">
        <v>32</v>
      </c>
      <c r="D109" s="340" t="s">
        <v>604</v>
      </c>
      <c r="E109" s="9" t="s">
        <v>607</v>
      </c>
    </row>
    <row r="110" spans="1:5" x14ac:dyDescent="0.25">
      <c r="A110" s="2"/>
      <c r="B110" s="5" t="s">
        <v>588</v>
      </c>
      <c r="C110" s="5" t="s">
        <v>32</v>
      </c>
      <c r="D110" s="340" t="s">
        <v>605</v>
      </c>
      <c r="E110" s="9" t="s">
        <v>607</v>
      </c>
    </row>
    <row r="111" spans="1:5" x14ac:dyDescent="0.25">
      <c r="A111" s="2"/>
      <c r="B111" s="5" t="s">
        <v>589</v>
      </c>
      <c r="C111" s="5" t="s">
        <v>32</v>
      </c>
      <c r="D111" s="340" t="s">
        <v>606</v>
      </c>
      <c r="E111" s="9" t="s">
        <v>607</v>
      </c>
    </row>
    <row r="112" spans="1:5" x14ac:dyDescent="0.25">
      <c r="A112" s="2"/>
      <c r="B112" s="5" t="s">
        <v>590</v>
      </c>
      <c r="C112" s="5" t="s">
        <v>32</v>
      </c>
      <c r="D112" s="340" t="s">
        <v>591</v>
      </c>
      <c r="E112" s="9" t="s">
        <v>607</v>
      </c>
    </row>
    <row r="113" spans="1:5" x14ac:dyDescent="0.25">
      <c r="A113" s="2"/>
      <c r="B113" s="5" t="s">
        <v>592</v>
      </c>
      <c r="C113" s="5" t="s">
        <v>32</v>
      </c>
      <c r="D113" s="340" t="s">
        <v>593</v>
      </c>
      <c r="E113" s="9" t="s">
        <v>607</v>
      </c>
    </row>
    <row r="114" spans="1:5" x14ac:dyDescent="0.25">
      <c r="A114" s="2"/>
      <c r="B114" s="5" t="s">
        <v>594</v>
      </c>
      <c r="C114" s="5" t="s">
        <v>32</v>
      </c>
      <c r="D114" s="340" t="s">
        <v>581</v>
      </c>
      <c r="E114" s="9" t="s">
        <v>607</v>
      </c>
    </row>
    <row r="115" spans="1:5" x14ac:dyDescent="0.25">
      <c r="A115" s="2"/>
      <c r="B115" s="5" t="s">
        <v>595</v>
      </c>
      <c r="C115" s="5" t="s">
        <v>32</v>
      </c>
      <c r="D115" s="354" t="s">
        <v>628</v>
      </c>
      <c r="E115" s="9" t="s">
        <v>607</v>
      </c>
    </row>
    <row r="116" spans="1:5" x14ac:dyDescent="0.25">
      <c r="A116" s="2"/>
      <c r="B116" s="5" t="s">
        <v>596</v>
      </c>
      <c r="C116" s="5" t="s">
        <v>32</v>
      </c>
      <c r="D116" s="340" t="s">
        <v>586</v>
      </c>
      <c r="E116" s="9" t="s">
        <v>607</v>
      </c>
    </row>
    <row r="117" spans="1:5" x14ac:dyDescent="0.25">
      <c r="A117" s="2"/>
      <c r="B117" s="5" t="s">
        <v>597</v>
      </c>
      <c r="C117" s="5" t="s">
        <v>32</v>
      </c>
      <c r="D117" s="354" t="s">
        <v>629</v>
      </c>
      <c r="E117" s="9" t="s">
        <v>607</v>
      </c>
    </row>
    <row r="118" spans="1:5" x14ac:dyDescent="0.25">
      <c r="A118" s="2"/>
      <c r="B118" s="5" t="s">
        <v>598</v>
      </c>
      <c r="C118" s="5" t="s">
        <v>32</v>
      </c>
      <c r="D118" s="354" t="s">
        <v>628</v>
      </c>
      <c r="E118" s="9" t="s">
        <v>607</v>
      </c>
    </row>
    <row r="119" spans="1:5" x14ac:dyDescent="0.25">
      <c r="A119" s="2"/>
      <c r="B119" s="5" t="s">
        <v>599</v>
      </c>
      <c r="C119" s="5" t="s">
        <v>32</v>
      </c>
      <c r="D119" s="354" t="s">
        <v>628</v>
      </c>
      <c r="E119" s="9" t="s">
        <v>607</v>
      </c>
    </row>
    <row r="120" spans="1:5" x14ac:dyDescent="0.25">
      <c r="A120" s="2"/>
      <c r="B120" s="5" t="s">
        <v>600</v>
      </c>
      <c r="C120" s="5" t="s">
        <v>32</v>
      </c>
      <c r="D120" s="354" t="s">
        <v>601</v>
      </c>
      <c r="E120" s="9" t="s">
        <v>607</v>
      </c>
    </row>
    <row r="121" spans="1:5" x14ac:dyDescent="0.25">
      <c r="A121" s="2"/>
      <c r="B121" s="2"/>
      <c r="C121" s="2"/>
      <c r="D121" s="2"/>
      <c r="E121" s="2"/>
    </row>
    <row r="122" spans="1:5" x14ac:dyDescent="0.25">
      <c r="A122" s="2"/>
      <c r="B122" s="5" t="s">
        <v>569</v>
      </c>
      <c r="C122" s="5" t="s">
        <v>32</v>
      </c>
      <c r="D122" s="7" t="s">
        <v>542</v>
      </c>
      <c r="E122" s="14" t="s">
        <v>622</v>
      </c>
    </row>
    <row r="123" spans="1:5" x14ac:dyDescent="0.25">
      <c r="A123" s="2"/>
      <c r="B123" s="5" t="s">
        <v>388</v>
      </c>
      <c r="C123" s="5"/>
      <c r="D123" s="5" t="s">
        <v>543</v>
      </c>
      <c r="E123" s="9" t="s">
        <v>543</v>
      </c>
    </row>
    <row r="124" spans="1:5" x14ac:dyDescent="0.25">
      <c r="A124" s="2"/>
      <c r="B124" s="5" t="s">
        <v>389</v>
      </c>
      <c r="C124" s="5"/>
      <c r="D124" s="5" t="s">
        <v>544</v>
      </c>
      <c r="E124" s="9" t="s">
        <v>544</v>
      </c>
    </row>
    <row r="125" spans="1:5" x14ac:dyDescent="0.25">
      <c r="A125" s="2"/>
      <c r="B125" s="5" t="s">
        <v>540</v>
      </c>
      <c r="C125" s="5"/>
      <c r="D125" s="5" t="s">
        <v>545</v>
      </c>
      <c r="E125" s="9" t="s">
        <v>545</v>
      </c>
    </row>
    <row r="126" spans="1:5" x14ac:dyDescent="0.25">
      <c r="A126" s="2"/>
      <c r="B126" s="5" t="s">
        <v>366</v>
      </c>
      <c r="C126" s="5"/>
      <c r="D126" s="339" t="s">
        <v>541</v>
      </c>
      <c r="E126" s="14" t="s">
        <v>156</v>
      </c>
    </row>
    <row r="127" spans="1:5" x14ac:dyDescent="0.25">
      <c r="A127" s="2"/>
      <c r="B127" s="2"/>
      <c r="D127" s="2"/>
      <c r="E127" s="2"/>
    </row>
    <row r="128" spans="1:5" x14ac:dyDescent="0.25">
      <c r="A128" s="2"/>
      <c r="B128" s="5" t="s">
        <v>390</v>
      </c>
    </row>
    <row r="129" spans="1:5" x14ac:dyDescent="0.25">
      <c r="A129" s="2"/>
      <c r="B129" s="5" t="s">
        <v>27</v>
      </c>
      <c r="C129" s="5" t="s">
        <v>32</v>
      </c>
      <c r="D129" s="25" t="str">
        <f>Data!D23</f>
        <v>master</v>
      </c>
      <c r="E129" s="9"/>
    </row>
    <row r="130" spans="1:5" x14ac:dyDescent="0.25">
      <c r="B130" s="5" t="s">
        <v>739</v>
      </c>
      <c r="C130" s="5" t="s">
        <v>32</v>
      </c>
      <c r="D130" s="25" t="s">
        <v>740</v>
      </c>
      <c r="E130" s="9"/>
    </row>
    <row r="131" spans="1:5" x14ac:dyDescent="0.25">
      <c r="B131" s="5" t="s">
        <v>741</v>
      </c>
      <c r="C131" s="5" t="s">
        <v>32</v>
      </c>
      <c r="D131" s="5" t="s">
        <v>742</v>
      </c>
      <c r="E131" s="14" t="s">
        <v>735</v>
      </c>
    </row>
    <row r="132" spans="1:5" x14ac:dyDescent="0.25">
      <c r="B132" s="5" t="s">
        <v>743</v>
      </c>
      <c r="C132" s="5" t="s">
        <v>32</v>
      </c>
      <c r="D132" s="5" t="s">
        <v>744</v>
      </c>
      <c r="E132" s="14" t="s">
        <v>736</v>
      </c>
    </row>
    <row r="133" spans="1:5" x14ac:dyDescent="0.25">
      <c r="B133" s="5" t="s">
        <v>155</v>
      </c>
      <c r="C133" s="5" t="s">
        <v>32</v>
      </c>
      <c r="D133" s="352" t="s">
        <v>367</v>
      </c>
      <c r="E133" s="9" t="s">
        <v>571</v>
      </c>
    </row>
    <row r="134" spans="1:5" x14ac:dyDescent="0.25">
      <c r="B134" s="5" t="s">
        <v>570</v>
      </c>
      <c r="C134" s="5" t="s">
        <v>32</v>
      </c>
      <c r="D134" s="4" t="s">
        <v>391</v>
      </c>
      <c r="E134" s="9" t="s">
        <v>392</v>
      </c>
    </row>
    <row r="135" spans="1:5" x14ac:dyDescent="0.25">
      <c r="B135" s="5" t="s">
        <v>473</v>
      </c>
      <c r="C135" s="5" t="s">
        <v>32</v>
      </c>
      <c r="D135" s="4" t="s">
        <v>478</v>
      </c>
      <c r="E135" s="9" t="s">
        <v>479</v>
      </c>
    </row>
    <row r="136" spans="1:5" x14ac:dyDescent="0.25">
      <c r="B136" s="5" t="s">
        <v>680</v>
      </c>
      <c r="C136" s="5" t="s">
        <v>32</v>
      </c>
      <c r="D136" s="4" t="s">
        <v>683</v>
      </c>
      <c r="E136" s="9"/>
    </row>
    <row r="137" spans="1:5" x14ac:dyDescent="0.25">
      <c r="B137" s="5" t="s">
        <v>681</v>
      </c>
      <c r="C137" s="5" t="s">
        <v>32</v>
      </c>
      <c r="D137" s="4" t="s">
        <v>683</v>
      </c>
      <c r="E137" s="9"/>
    </row>
    <row r="138" spans="1:5" x14ac:dyDescent="0.25">
      <c r="B138" s="5" t="s">
        <v>682</v>
      </c>
      <c r="C138" s="5" t="s">
        <v>32</v>
      </c>
      <c r="D138" s="4" t="s">
        <v>684</v>
      </c>
      <c r="E138" s="9"/>
    </row>
    <row r="139" spans="1:5" x14ac:dyDescent="0.25">
      <c r="B139" s="5" t="s">
        <v>723</v>
      </c>
      <c r="C139" s="5" t="s">
        <v>32</v>
      </c>
      <c r="D139" s="4" t="s">
        <v>724</v>
      </c>
      <c r="E139" s="9"/>
    </row>
    <row r="141" spans="1:5" x14ac:dyDescent="0.25">
      <c r="B141" s="4" t="s">
        <v>394</v>
      </c>
      <c r="C141" s="5" t="s">
        <v>32</v>
      </c>
      <c r="D141" s="4" t="s">
        <v>61</v>
      </c>
      <c r="E141" s="14" t="s">
        <v>364</v>
      </c>
    </row>
    <row r="142" spans="1:5" x14ac:dyDescent="0.25">
      <c r="B142" s="4" t="s">
        <v>395</v>
      </c>
      <c r="C142" s="5" t="s">
        <v>32</v>
      </c>
      <c r="D142" s="4" t="str">
        <f>Data!U5</f>
        <v>apps.example.com</v>
      </c>
      <c r="E142" s="14" t="s">
        <v>364</v>
      </c>
    </row>
    <row r="143" spans="1:5" x14ac:dyDescent="0.25">
      <c r="B143" s="4" t="s">
        <v>396</v>
      </c>
      <c r="C143" s="5" t="s">
        <v>32</v>
      </c>
      <c r="D143" s="4" t="s">
        <v>642</v>
      </c>
      <c r="E143" s="14" t="s">
        <v>364</v>
      </c>
    </row>
    <row r="144" spans="1:5" x14ac:dyDescent="0.25">
      <c r="B144" s="4" t="s">
        <v>397</v>
      </c>
      <c r="C144" s="5" t="s">
        <v>32</v>
      </c>
      <c r="D144" s="4" t="str">
        <f>"/"&amp;Data!D11&amp;"/"&amp;'Apps Objects'!$C$14&amp;"/cdr"</f>
        <v>/sip-domain.com/reporting/cdr</v>
      </c>
      <c r="E144" s="14" t="s">
        <v>364</v>
      </c>
    </row>
    <row r="145" spans="1:5" x14ac:dyDescent="0.25">
      <c r="B145" s="4" t="s">
        <v>696</v>
      </c>
      <c r="C145" s="5" t="s">
        <v>32</v>
      </c>
      <c r="D145" s="4" t="str">
        <f>Data!D33</f>
        <v>cdr</v>
      </c>
      <c r="E145" s="9" t="s">
        <v>306</v>
      </c>
    </row>
    <row r="146" spans="1:5" x14ac:dyDescent="0.25">
      <c r="A146" s="2"/>
      <c r="B146" s="4" t="s">
        <v>697</v>
      </c>
      <c r="C146" s="5" t="s">
        <v>32</v>
      </c>
      <c r="D146" s="25" t="str">
        <f>Data!E33</f>
        <v>[cdr-PW]</v>
      </c>
      <c r="E146" s="43"/>
    </row>
    <row r="148" spans="1:5" x14ac:dyDescent="0.25">
      <c r="B148" s="4" t="s">
        <v>398</v>
      </c>
      <c r="C148" s="5" t="s">
        <v>32</v>
      </c>
      <c r="D148" s="5" t="s">
        <v>307</v>
      </c>
      <c r="E148" s="9" t="s">
        <v>480</v>
      </c>
    </row>
    <row r="149" spans="1:5" x14ac:dyDescent="0.25">
      <c r="B149" s="4" t="s">
        <v>399</v>
      </c>
      <c r="C149" s="5" t="s">
        <v>32</v>
      </c>
      <c r="D149" s="5" t="s">
        <v>308</v>
      </c>
      <c r="E149" s="9" t="s">
        <v>364</v>
      </c>
    </row>
    <row r="150" spans="1:5" x14ac:dyDescent="0.25">
      <c r="B150" s="4" t="s">
        <v>400</v>
      </c>
      <c r="C150" s="5" t="s">
        <v>32</v>
      </c>
      <c r="D150" s="5" t="s">
        <v>309</v>
      </c>
      <c r="E150" s="9" t="s">
        <v>364</v>
      </c>
    </row>
    <row r="152" spans="1:5" x14ac:dyDescent="0.25">
      <c r="B152" s="45" t="s">
        <v>643</v>
      </c>
    </row>
    <row r="153" spans="1:5" x14ac:dyDescent="0.25">
      <c r="B153" s="293"/>
      <c r="C153" s="12"/>
      <c r="D153" s="293"/>
      <c r="E153" s="293"/>
    </row>
    <row r="154" spans="1:5" x14ac:dyDescent="0.25">
      <c r="B154" s="4" t="s">
        <v>401</v>
      </c>
      <c r="C154" s="5" t="s">
        <v>32</v>
      </c>
      <c r="D154" s="338" t="str">
        <f>"@"&amp;Data!D11&amp;":     Online | Presence |  On the phone | Presence note | Visible"</f>
        <v>@sip-domain.com:     Online | Presence |  On the phone | Presence note | Visible</v>
      </c>
      <c r="E154" s="9"/>
    </row>
    <row r="155" spans="1:5" x14ac:dyDescent="0.25">
      <c r="B155" s="293"/>
      <c r="C155" s="12"/>
      <c r="D155" s="293"/>
      <c r="E155" s="293"/>
    </row>
    <row r="156" spans="1:5" x14ac:dyDescent="0.25">
      <c r="B156" s="45" t="s">
        <v>418</v>
      </c>
      <c r="C156" s="5" t="s">
        <v>32</v>
      </c>
      <c r="D156" s="340" t="s">
        <v>641</v>
      </c>
      <c r="E156" s="9" t="s">
        <v>310</v>
      </c>
    </row>
    <row r="157" spans="1:5" x14ac:dyDescent="0.25">
      <c r="B157" s="45" t="s">
        <v>419</v>
      </c>
      <c r="C157" s="5" t="s">
        <v>32</v>
      </c>
      <c r="D157" s="340" t="s">
        <v>641</v>
      </c>
      <c r="E157" s="9" t="s">
        <v>169</v>
      </c>
    </row>
    <row r="158" spans="1:5" x14ac:dyDescent="0.25">
      <c r="B158" s="45" t="s">
        <v>657</v>
      </c>
      <c r="C158" s="5" t="s">
        <v>32</v>
      </c>
      <c r="D158" s="352" t="s">
        <v>157</v>
      </c>
      <c r="E158" s="9" t="s">
        <v>157</v>
      </c>
    </row>
    <row r="159" spans="1:5" x14ac:dyDescent="0.25">
      <c r="B159" s="4" t="s">
        <v>420</v>
      </c>
      <c r="C159" s="5" t="s">
        <v>32</v>
      </c>
      <c r="D159" s="352" t="s">
        <v>157</v>
      </c>
      <c r="E159" s="9" t="s">
        <v>157</v>
      </c>
    </row>
    <row r="160" spans="1:5" x14ac:dyDescent="0.25">
      <c r="B160" s="46" t="s">
        <v>421</v>
      </c>
      <c r="C160" s="5" t="s">
        <v>32</v>
      </c>
      <c r="D160" s="352" t="s">
        <v>157</v>
      </c>
      <c r="E160" s="9" t="s">
        <v>157</v>
      </c>
    </row>
    <row r="161" spans="1:6" x14ac:dyDescent="0.25">
      <c r="B161" s="46" t="s">
        <v>422</v>
      </c>
      <c r="C161" s="5" t="s">
        <v>32</v>
      </c>
      <c r="D161" s="352" t="s">
        <v>157</v>
      </c>
      <c r="E161" s="9" t="s">
        <v>157</v>
      </c>
    </row>
    <row r="162" spans="1:6" x14ac:dyDescent="0.25">
      <c r="B162" s="46" t="s">
        <v>423</v>
      </c>
      <c r="C162" s="5" t="s">
        <v>32</v>
      </c>
      <c r="D162" s="4" t="str">
        <f>'Apps Objects'!F37</f>
        <v>messages-api</v>
      </c>
      <c r="E162" s="9" t="s">
        <v>157</v>
      </c>
    </row>
    <row r="163" spans="1:6" x14ac:dyDescent="0.25">
      <c r="B163" s="46" t="s">
        <v>424</v>
      </c>
      <c r="C163" s="5" t="s">
        <v>32</v>
      </c>
      <c r="D163" s="4" t="str">
        <f>'Apps Objects'!F39</f>
        <v>push</v>
      </c>
      <c r="E163" s="9" t="s">
        <v>157</v>
      </c>
    </row>
    <row r="164" spans="1:6" x14ac:dyDescent="0.25">
      <c r="B164" s="46" t="s">
        <v>425</v>
      </c>
      <c r="C164" s="5" t="s">
        <v>32</v>
      </c>
      <c r="D164" s="339" t="s">
        <v>162</v>
      </c>
      <c r="E164" s="9" t="s">
        <v>162</v>
      </c>
    </row>
    <row r="165" spans="1:6" x14ac:dyDescent="0.25">
      <c r="B165" s="46" t="s">
        <v>426</v>
      </c>
      <c r="C165" s="5" t="s">
        <v>32</v>
      </c>
      <c r="D165" s="339" t="s">
        <v>482</v>
      </c>
      <c r="E165" s="9" t="s">
        <v>481</v>
      </c>
      <c r="F165" s="1" t="s">
        <v>170</v>
      </c>
    </row>
    <row r="166" spans="1:6" x14ac:dyDescent="0.25">
      <c r="B166" s="293"/>
      <c r="C166" s="12"/>
      <c r="D166" s="293"/>
      <c r="E166" s="293"/>
    </row>
    <row r="167" spans="1:6" x14ac:dyDescent="0.25">
      <c r="B167" s="4" t="s">
        <v>402</v>
      </c>
      <c r="C167" s="5" t="s">
        <v>32</v>
      </c>
      <c r="D167" s="4" t="s">
        <v>612</v>
      </c>
      <c r="E167" s="9" t="s">
        <v>616</v>
      </c>
    </row>
    <row r="168" spans="1:6" x14ac:dyDescent="0.25">
      <c r="B168" s="4" t="s">
        <v>403</v>
      </c>
      <c r="C168" s="5" t="s">
        <v>32</v>
      </c>
      <c r="D168" s="4" t="s">
        <v>617</v>
      </c>
      <c r="E168" s="9" t="s">
        <v>615</v>
      </c>
    </row>
    <row r="169" spans="1:6" x14ac:dyDescent="0.25">
      <c r="B169" s="4" t="s">
        <v>404</v>
      </c>
      <c r="C169" s="5" t="s">
        <v>32</v>
      </c>
      <c r="D169" s="4" t="s">
        <v>614</v>
      </c>
      <c r="E169" s="9" t="s">
        <v>614</v>
      </c>
    </row>
    <row r="170" spans="1:6" x14ac:dyDescent="0.25">
      <c r="B170" s="4" t="s">
        <v>484</v>
      </c>
      <c r="C170" s="5" t="s">
        <v>32</v>
      </c>
      <c r="D170" s="4" t="s">
        <v>613</v>
      </c>
      <c r="E170" s="9" t="s">
        <v>485</v>
      </c>
    </row>
    <row r="171" spans="1:6" x14ac:dyDescent="0.25">
      <c r="B171" s="293"/>
      <c r="C171" s="12"/>
      <c r="D171" s="293"/>
      <c r="E171" s="293"/>
    </row>
    <row r="172" spans="1:6" x14ac:dyDescent="0.25">
      <c r="B172" s="4" t="s">
        <v>415</v>
      </c>
      <c r="C172" s="5" t="s">
        <v>32</v>
      </c>
      <c r="D172" s="4" t="s">
        <v>73</v>
      </c>
      <c r="E172" s="9" t="s">
        <v>618</v>
      </c>
    </row>
    <row r="173" spans="1:6" x14ac:dyDescent="0.25">
      <c r="B173" s="4" t="s">
        <v>416</v>
      </c>
      <c r="C173" s="5" t="s">
        <v>32</v>
      </c>
      <c r="D173" s="4" t="str">
        <f>Data!U4</f>
        <v>pbx.example.com</v>
      </c>
      <c r="E173" s="9" t="s">
        <v>618</v>
      </c>
    </row>
    <row r="174" spans="1:6" x14ac:dyDescent="0.25">
      <c r="B174" s="4" t="s">
        <v>417</v>
      </c>
      <c r="C174" s="5" t="s">
        <v>32</v>
      </c>
      <c r="D174" s="6">
        <v>636</v>
      </c>
      <c r="E174" s="9" t="s">
        <v>618</v>
      </c>
    </row>
    <row r="175" spans="1:6" x14ac:dyDescent="0.25">
      <c r="B175" s="4" t="s">
        <v>692</v>
      </c>
      <c r="C175" s="5" t="s">
        <v>32</v>
      </c>
      <c r="D175" s="4" t="str">
        <f>Data!D30</f>
        <v>pbx.example.com\ldap-guest</v>
      </c>
      <c r="E175" s="9" t="s">
        <v>171</v>
      </c>
    </row>
    <row r="176" spans="1:6" x14ac:dyDescent="0.25">
      <c r="A176" s="2"/>
      <c r="B176" s="4" t="s">
        <v>693</v>
      </c>
      <c r="C176" s="5" t="s">
        <v>32</v>
      </c>
      <c r="D176" s="4" t="str">
        <f>Data!E30</f>
        <v>[ldap-guest PW]</v>
      </c>
      <c r="E176" s="43"/>
    </row>
    <row r="177" spans="1:5" x14ac:dyDescent="0.25">
      <c r="B177" s="293"/>
      <c r="C177" s="13"/>
      <c r="D177" s="294"/>
      <c r="E177" s="294"/>
    </row>
    <row r="178" spans="1:5" x14ac:dyDescent="0.25">
      <c r="B178" s="4" t="s">
        <v>315</v>
      </c>
      <c r="C178" s="291"/>
      <c r="D178" s="292"/>
      <c r="E178" s="292"/>
    </row>
    <row r="179" spans="1:5" x14ac:dyDescent="0.25">
      <c r="B179" s="4" t="s">
        <v>405</v>
      </c>
      <c r="C179" s="5" t="s">
        <v>32</v>
      </c>
      <c r="D179" s="4" t="s">
        <v>73</v>
      </c>
      <c r="E179" s="9"/>
    </row>
    <row r="180" spans="1:5" x14ac:dyDescent="0.25">
      <c r="B180" s="4" t="s">
        <v>406</v>
      </c>
      <c r="C180" s="5" t="s">
        <v>32</v>
      </c>
      <c r="D180" s="4" t="str">
        <f>Data!U5</f>
        <v>apps.example.com</v>
      </c>
      <c r="E180" s="9" t="s">
        <v>312</v>
      </c>
    </row>
    <row r="181" spans="1:5" x14ac:dyDescent="0.25">
      <c r="B181" s="4" t="s">
        <v>407</v>
      </c>
      <c r="C181" s="5" t="s">
        <v>32</v>
      </c>
      <c r="D181" s="6">
        <v>636</v>
      </c>
      <c r="E181" s="9" t="s">
        <v>313</v>
      </c>
    </row>
    <row r="182" spans="1:5" x14ac:dyDescent="0.25">
      <c r="B182" s="4" t="s">
        <v>694</v>
      </c>
      <c r="C182" s="5" t="s">
        <v>32</v>
      </c>
      <c r="D182" s="4" t="str">
        <f>Data!D34</f>
        <v>apps.example.com\contacts</v>
      </c>
      <c r="E182" s="14" t="s">
        <v>314</v>
      </c>
    </row>
    <row r="183" spans="1:5" x14ac:dyDescent="0.25">
      <c r="A183" s="2"/>
      <c r="B183" s="4" t="s">
        <v>695</v>
      </c>
      <c r="C183" s="5" t="s">
        <v>32</v>
      </c>
      <c r="D183" s="25" t="str">
        <f>Data!E34</f>
        <v>[contacts-PW]</v>
      </c>
      <c r="E183" s="43"/>
    </row>
    <row r="184" spans="1:5" x14ac:dyDescent="0.25">
      <c r="B184" s="4" t="s">
        <v>408</v>
      </c>
      <c r="C184" s="5" t="s">
        <v>32</v>
      </c>
      <c r="D184" s="6" t="s">
        <v>163</v>
      </c>
      <c r="E184" s="9" t="s">
        <v>311</v>
      </c>
    </row>
    <row r="185" spans="1:5" x14ac:dyDescent="0.25">
      <c r="B185" s="4" t="s">
        <v>409</v>
      </c>
      <c r="C185" s="5" t="s">
        <v>32</v>
      </c>
      <c r="D185" s="6" t="s">
        <v>164</v>
      </c>
      <c r="E185" s="9" t="s">
        <v>311</v>
      </c>
    </row>
    <row r="186" spans="1:5" x14ac:dyDescent="0.25">
      <c r="B186" s="4" t="s">
        <v>410</v>
      </c>
      <c r="C186" s="5" t="s">
        <v>32</v>
      </c>
      <c r="D186" s="6" t="s">
        <v>316</v>
      </c>
      <c r="E186" s="9" t="s">
        <v>311</v>
      </c>
    </row>
    <row r="187" spans="1:5" x14ac:dyDescent="0.25">
      <c r="B187" s="4" t="s">
        <v>411</v>
      </c>
      <c r="C187" s="5" t="s">
        <v>32</v>
      </c>
      <c r="D187" s="6" t="s">
        <v>165</v>
      </c>
      <c r="E187" s="9" t="s">
        <v>311</v>
      </c>
    </row>
    <row r="188" spans="1:5" x14ac:dyDescent="0.25">
      <c r="B188" s="4" t="s">
        <v>412</v>
      </c>
      <c r="C188" s="5" t="s">
        <v>32</v>
      </c>
      <c r="D188" s="6" t="s">
        <v>166</v>
      </c>
      <c r="E188" s="9" t="s">
        <v>311</v>
      </c>
    </row>
    <row r="189" spans="1:5" x14ac:dyDescent="0.25">
      <c r="B189" s="4" t="s">
        <v>413</v>
      </c>
      <c r="C189" s="5" t="s">
        <v>32</v>
      </c>
      <c r="D189" s="6" t="s">
        <v>167</v>
      </c>
      <c r="E189" s="9" t="s">
        <v>311</v>
      </c>
    </row>
    <row r="190" spans="1:5" x14ac:dyDescent="0.25">
      <c r="B190" s="4" t="s">
        <v>414</v>
      </c>
      <c r="C190" s="5" t="s">
        <v>32</v>
      </c>
      <c r="D190" s="6" t="s">
        <v>168</v>
      </c>
      <c r="E190" s="9" t="s">
        <v>311</v>
      </c>
    </row>
    <row r="191" spans="1:5" x14ac:dyDescent="0.25">
      <c r="B191" s="4" t="s">
        <v>745</v>
      </c>
      <c r="C191" s="5" t="s">
        <v>32</v>
      </c>
      <c r="D191" s="6" t="s">
        <v>747</v>
      </c>
      <c r="E191" s="14" t="s">
        <v>752</v>
      </c>
    </row>
    <row r="192" spans="1:5" x14ac:dyDescent="0.25">
      <c r="B192" s="4" t="s">
        <v>746</v>
      </c>
      <c r="C192" s="5" t="s">
        <v>32</v>
      </c>
      <c r="D192" s="6" t="s">
        <v>748</v>
      </c>
      <c r="E192" s="14" t="s">
        <v>751</v>
      </c>
    </row>
    <row r="193" spans="2:5" x14ac:dyDescent="0.25">
      <c r="B193" s="4" t="s">
        <v>749</v>
      </c>
      <c r="C193" s="5" t="s">
        <v>32</v>
      </c>
      <c r="D193" s="6" t="s">
        <v>750</v>
      </c>
      <c r="E193" s="14" t="s">
        <v>753</v>
      </c>
    </row>
    <row r="195" spans="2:5" x14ac:dyDescent="0.25">
      <c r="B195" s="4" t="s">
        <v>619</v>
      </c>
    </row>
    <row r="196" spans="2:5" x14ac:dyDescent="0.25">
      <c r="B196" s="4" t="s">
        <v>226</v>
      </c>
      <c r="C196" s="5" t="s">
        <v>32</v>
      </c>
      <c r="D196" s="4" t="str">
        <f>'Apps Objects'!F10</f>
        <v>profile</v>
      </c>
      <c r="E196" s="9" t="s">
        <v>621</v>
      </c>
    </row>
    <row r="197" spans="2:5" x14ac:dyDescent="0.25">
      <c r="B197" s="4" t="s">
        <v>224</v>
      </c>
      <c r="C197" s="5" t="s">
        <v>32</v>
      </c>
      <c r="D197" s="4" t="s">
        <v>336</v>
      </c>
      <c r="E197" s="9" t="s">
        <v>441</v>
      </c>
    </row>
    <row r="198" spans="2:5" x14ac:dyDescent="0.25">
      <c r="B198" s="4" t="s">
        <v>225</v>
      </c>
      <c r="C198" s="5" t="s">
        <v>32</v>
      </c>
      <c r="D198" s="4" t="s">
        <v>439</v>
      </c>
      <c r="E198" s="9" t="s">
        <v>440</v>
      </c>
    </row>
    <row r="199" spans="2:5" x14ac:dyDescent="0.25">
      <c r="B199" s="4" t="s">
        <v>443</v>
      </c>
      <c r="C199" s="5" t="s">
        <v>32</v>
      </c>
      <c r="D199" s="4" t="s">
        <v>336</v>
      </c>
      <c r="E199" s="9" t="s">
        <v>442</v>
      </c>
    </row>
    <row r="201" spans="2:5" x14ac:dyDescent="0.25">
      <c r="B201" s="4" t="s">
        <v>630</v>
      </c>
    </row>
    <row r="202" spans="2:5" x14ac:dyDescent="0.25">
      <c r="B202" s="4" t="s">
        <v>634</v>
      </c>
      <c r="C202" s="5" t="s">
        <v>32</v>
      </c>
      <c r="D202" s="4" t="str">
        <f>"Phone - "&amp;Data!D23</f>
        <v>Phone - master</v>
      </c>
      <c r="E202" s="9"/>
    </row>
    <row r="203" spans="2:5" x14ac:dyDescent="0.25">
      <c r="B203" s="5" t="s">
        <v>635</v>
      </c>
      <c r="C203" s="5" t="s">
        <v>32</v>
      </c>
      <c r="D203" s="5" t="str">
        <f>Data!U4&amp;" | "&amp;Data!D11&amp;" | OPUS WB | etc..."</f>
        <v>pbx.example.com | sip-domain.com | OPUS WB | etc...</v>
      </c>
      <c r="E203" s="9"/>
    </row>
    <row r="204" spans="2:5" x14ac:dyDescent="0.25">
      <c r="B204" s="4" t="s">
        <v>636</v>
      </c>
      <c r="C204" s="5" t="s">
        <v>32</v>
      </c>
      <c r="D204" s="5" t="str">
        <f>"Analog - "&amp;Data!D23&amp;"   (Nur Notwendig wenn a/b Ports über Provisioning-Codes in Betreib genommen werden sollen!)"</f>
        <v>Analog - master   (Nur Notwendig wenn a/b Ports über Provisioning-Codes in Betreib genommen werden sollen!)</v>
      </c>
      <c r="E204" s="9" t="s">
        <v>637</v>
      </c>
    </row>
    <row r="205" spans="2:5" x14ac:dyDescent="0.25">
      <c r="B205" s="5" t="s">
        <v>632</v>
      </c>
      <c r="C205" s="5" t="s">
        <v>32</v>
      </c>
      <c r="D205" s="5" t="str">
        <f>Data!U4&amp;" | "&amp;Data!D11&amp;" | OPUS WB | etc..."</f>
        <v>pbx.example.com | sip-domain.com | OPUS WB | etc...</v>
      </c>
      <c r="E205" s="9" t="s">
        <v>637</v>
      </c>
    </row>
    <row r="206" spans="2:5" x14ac:dyDescent="0.25">
      <c r="B206" s="4" t="s">
        <v>638</v>
      </c>
      <c r="C206" s="5" t="s">
        <v>32</v>
      </c>
      <c r="D206" s="5" t="str">
        <f>"Fax - "&amp;Data!D23&amp;"   (Nur Notwendig wenn a/b Ports über Provisioning-Codes in Betreib genommen werden sollen!)"</f>
        <v>Fax - master   (Nur Notwendig wenn a/b Ports über Provisioning-Codes in Betreib genommen werden sollen!)</v>
      </c>
      <c r="E206" s="9" t="s">
        <v>637</v>
      </c>
    </row>
    <row r="207" spans="2:5" x14ac:dyDescent="0.25">
      <c r="B207" s="5" t="s">
        <v>633</v>
      </c>
      <c r="C207" s="5" t="s">
        <v>32</v>
      </c>
      <c r="D207" s="5" t="str">
        <f>Data!U4&amp;" | "&amp;Data!D11&amp;" | G711 | T38  |  etc..."</f>
        <v>pbx.example.com | sip-domain.com | G711 | T38  |  etc...</v>
      </c>
      <c r="E207" s="9" t="s">
        <v>637</v>
      </c>
    </row>
    <row r="208" spans="2:5" x14ac:dyDescent="0.25">
      <c r="B208" s="5" t="s">
        <v>644</v>
      </c>
      <c r="C208" s="5" t="s">
        <v>32</v>
      </c>
      <c r="D208" s="5" t="s">
        <v>668</v>
      </c>
      <c r="E208" s="9" t="s">
        <v>668</v>
      </c>
    </row>
  </sheetData>
  <conditionalFormatting sqref="C1:C1048576">
    <cfRule type="cellIs" dxfId="22" priority="1" operator="equal">
      <formula>"Später"</formula>
    </cfRule>
    <cfRule type="cellIs" dxfId="21" priority="2" operator="equal">
      <formula>"x"</formula>
    </cfRule>
    <cfRule type="cellIs" dxfId="20" priority="3" operator="equal">
      <formula>"ok"</formula>
    </cfRule>
  </conditionalFormatting>
  <conditionalFormatting sqref="C154:D154 D184:D193">
    <cfRule type="cellIs" dxfId="19" priority="313" operator="equal">
      <formula>"Später"</formula>
    </cfRule>
    <cfRule type="cellIs" dxfId="18" priority="314" operator="equal">
      <formula>"x"</formula>
    </cfRule>
    <cfRule type="cellIs" dxfId="17" priority="315" operator="equal">
      <formula>"ok"</formula>
    </cfRule>
  </conditionalFormatting>
  <dataValidations disablePrompts="1" count="2">
    <dataValidation type="list" allowBlank="1" showInputMessage="1" showErrorMessage="1" sqref="C1669:C1048576" xr:uid="{00000000-0002-0000-0100-000000000000}">
      <formula1>$G$3:$G$6</formula1>
    </dataValidation>
    <dataValidation type="list" allowBlank="1" showInputMessage="1" showErrorMessage="1" sqref="C3:C1668" xr:uid="{00000000-0002-0000-0100-000001000000}">
      <formula1>$G$3:$G$7</formula1>
    </dataValidation>
  </dataValidations>
  <pageMargins left="0.7" right="0.7" top="0.78740157499999996" bottom="0.78740157499999996" header="0.3" footer="0.3"/>
  <pageSetup orientation="portrait" r:id="rId1"/>
  <ignoredErrors>
    <ignoredError sqref="D204"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B70A-D37E-48D5-8AA4-D4ECE8C14A6E}">
  <sheetPr codeName="Tabelle5"/>
  <dimension ref="A2:G60"/>
  <sheetViews>
    <sheetView zoomScale="85" zoomScaleNormal="85" workbookViewId="0"/>
  </sheetViews>
  <sheetFormatPr baseColWidth="10" defaultColWidth="11.42578125" defaultRowHeight="15" x14ac:dyDescent="0.25"/>
  <cols>
    <col min="1" max="1" width="5.85546875" style="1" customWidth="1"/>
    <col min="2" max="2" width="49.140625" style="1" customWidth="1"/>
    <col min="3" max="3" width="15.7109375" style="3" bestFit="1" customWidth="1"/>
    <col min="4" max="4" width="91.140625" style="1" customWidth="1"/>
    <col min="5" max="5" width="99.85546875" style="1" bestFit="1" customWidth="1"/>
    <col min="6" max="6" width="9.140625" style="1" customWidth="1"/>
    <col min="7" max="7" width="6.7109375" style="1" hidden="1" customWidth="1"/>
    <col min="8" max="16384" width="11.42578125" style="1"/>
  </cols>
  <sheetData>
    <row r="2" spans="1:7" x14ac:dyDescent="0.25">
      <c r="B2" s="11" t="s">
        <v>31</v>
      </c>
      <c r="C2" s="10" t="s">
        <v>28</v>
      </c>
      <c r="D2" s="11" t="s">
        <v>29</v>
      </c>
      <c r="E2" s="11" t="s">
        <v>30</v>
      </c>
    </row>
    <row r="3" spans="1:7" x14ac:dyDescent="0.25">
      <c r="B3" s="5" t="s">
        <v>0</v>
      </c>
      <c r="C3" s="5" t="s">
        <v>32</v>
      </c>
      <c r="D3" s="340" t="s">
        <v>640</v>
      </c>
      <c r="E3" s="14"/>
      <c r="G3" s="1" t="s">
        <v>32</v>
      </c>
    </row>
    <row r="4" spans="1:7" x14ac:dyDescent="0.25">
      <c r="B4" s="4" t="s">
        <v>685</v>
      </c>
      <c r="C4" s="5" t="s">
        <v>32</v>
      </c>
      <c r="D4" s="338" t="s">
        <v>686</v>
      </c>
      <c r="E4" s="9" t="s">
        <v>687</v>
      </c>
      <c r="G4" s="1" t="s">
        <v>7</v>
      </c>
    </row>
    <row r="5" spans="1:7" x14ac:dyDescent="0.25">
      <c r="B5" s="4" t="s">
        <v>675</v>
      </c>
      <c r="C5" s="5" t="s">
        <v>32</v>
      </c>
      <c r="D5" s="338" t="s">
        <v>676</v>
      </c>
      <c r="E5" s="9" t="s">
        <v>677</v>
      </c>
      <c r="G5" s="1" t="s">
        <v>26</v>
      </c>
    </row>
    <row r="6" spans="1:7" x14ac:dyDescent="0.25">
      <c r="B6" s="4" t="s">
        <v>678</v>
      </c>
      <c r="C6" s="5" t="s">
        <v>32</v>
      </c>
      <c r="D6" s="339" t="s">
        <v>679</v>
      </c>
      <c r="E6" s="9"/>
      <c r="G6" s="1" t="s">
        <v>33</v>
      </c>
    </row>
    <row r="8" spans="1:7" x14ac:dyDescent="0.25">
      <c r="B8" s="5" t="s">
        <v>494</v>
      </c>
      <c r="C8" s="5" t="s">
        <v>32</v>
      </c>
      <c r="D8" s="5" t="s">
        <v>647</v>
      </c>
      <c r="E8" s="14"/>
    </row>
    <row r="9" spans="1:7" x14ac:dyDescent="0.25">
      <c r="B9" s="5" t="s">
        <v>499</v>
      </c>
      <c r="C9" s="5" t="s">
        <v>32</v>
      </c>
      <c r="D9" s="351" t="s">
        <v>500</v>
      </c>
      <c r="E9" s="14"/>
    </row>
    <row r="10" spans="1:7" x14ac:dyDescent="0.25">
      <c r="B10" s="4" t="s">
        <v>393</v>
      </c>
      <c r="C10" s="5" t="s">
        <v>32</v>
      </c>
      <c r="D10" s="4" t="str">
        <f>"wss://"&amp;Data!U5&amp;"/"&amp;Data!D11&amp;"/"&amp;'Apps Objects'!$C$7&amp;"/sysclients"</f>
        <v>wss://apps.example.com/sip-domain.com/devices/sysclients</v>
      </c>
      <c r="E10" s="9"/>
    </row>
    <row r="12" spans="1:7" ht="13.5" customHeight="1" x14ac:dyDescent="0.25">
      <c r="A12" s="2"/>
      <c r="B12" s="4" t="s">
        <v>630</v>
      </c>
    </row>
    <row r="13" spans="1:7" x14ac:dyDescent="0.25">
      <c r="B13" s="4" t="s">
        <v>666</v>
      </c>
      <c r="C13" s="5" t="s">
        <v>32</v>
      </c>
      <c r="D13" s="4"/>
      <c r="E13" s="9"/>
    </row>
    <row r="15" spans="1:7" x14ac:dyDescent="0.25">
      <c r="A15" s="2"/>
      <c r="B15" s="5" t="s">
        <v>495</v>
      </c>
      <c r="C15" s="5" t="s">
        <v>32</v>
      </c>
      <c r="D15" s="7" t="s">
        <v>665</v>
      </c>
      <c r="E15" s="14" t="s">
        <v>25</v>
      </c>
    </row>
    <row r="16" spans="1:7" x14ac:dyDescent="0.25">
      <c r="B16" s="5" t="s">
        <v>496</v>
      </c>
      <c r="C16" s="5" t="s">
        <v>32</v>
      </c>
      <c r="D16" s="4"/>
      <c r="E16" s="9"/>
    </row>
    <row r="17" spans="1:5" x14ac:dyDescent="0.25">
      <c r="A17" s="2"/>
    </row>
    <row r="18" spans="1:5" x14ac:dyDescent="0.25">
      <c r="A18" s="2"/>
      <c r="B18" s="5" t="s">
        <v>9</v>
      </c>
      <c r="C18" s="5" t="s">
        <v>32</v>
      </c>
      <c r="D18" s="5"/>
      <c r="E18" s="14"/>
    </row>
    <row r="20" spans="1:5" x14ac:dyDescent="0.25">
      <c r="A20" s="2"/>
      <c r="B20" s="5" t="s">
        <v>521</v>
      </c>
      <c r="C20" s="5"/>
      <c r="D20" s="7" t="s">
        <v>363</v>
      </c>
      <c r="E20" s="14" t="s">
        <v>298</v>
      </c>
    </row>
    <row r="21" spans="1:5" x14ac:dyDescent="0.25">
      <c r="B21" s="5" t="s">
        <v>522</v>
      </c>
      <c r="C21" s="5"/>
      <c r="D21" s="7" t="s">
        <v>363</v>
      </c>
      <c r="E21" s="14" t="s">
        <v>298</v>
      </c>
    </row>
    <row r="22" spans="1:5" x14ac:dyDescent="0.25">
      <c r="A22" s="2"/>
      <c r="B22" s="5" t="s">
        <v>504</v>
      </c>
      <c r="C22" s="5" t="s">
        <v>32</v>
      </c>
      <c r="D22" s="7"/>
      <c r="E22" s="14" t="s">
        <v>508</v>
      </c>
    </row>
    <row r="23" spans="1:5" x14ac:dyDescent="0.25">
      <c r="A23" s="2"/>
      <c r="B23" s="5" t="s">
        <v>502</v>
      </c>
      <c r="C23" s="5" t="s">
        <v>32</v>
      </c>
      <c r="D23" s="340" t="s">
        <v>493</v>
      </c>
      <c r="E23" s="14"/>
    </row>
    <row r="24" spans="1:5" x14ac:dyDescent="0.25">
      <c r="A24" s="2"/>
      <c r="B24" s="5" t="s">
        <v>497</v>
      </c>
      <c r="C24" s="5" t="s">
        <v>32</v>
      </c>
      <c r="D24" s="340" t="s">
        <v>498</v>
      </c>
      <c r="E24" s="14"/>
    </row>
    <row r="25" spans="1:5" x14ac:dyDescent="0.25">
      <c r="A25" s="2"/>
      <c r="B25" s="5" t="s">
        <v>505</v>
      </c>
      <c r="C25" s="5" t="s">
        <v>32</v>
      </c>
      <c r="D25" s="351"/>
      <c r="E25" s="14" t="s">
        <v>509</v>
      </c>
    </row>
    <row r="26" spans="1:5" x14ac:dyDescent="0.25">
      <c r="A26" s="2"/>
      <c r="B26" s="5" t="s">
        <v>501</v>
      </c>
      <c r="C26" s="5" t="s">
        <v>32</v>
      </c>
      <c r="D26" s="351"/>
      <c r="E26" s="14" t="s">
        <v>510</v>
      </c>
    </row>
    <row r="27" spans="1:5" x14ac:dyDescent="0.25">
      <c r="A27" s="2"/>
    </row>
    <row r="28" spans="1:5" x14ac:dyDescent="0.25">
      <c r="A28" s="2"/>
      <c r="B28" s="5" t="s">
        <v>511</v>
      </c>
      <c r="C28" s="5" t="s">
        <v>32</v>
      </c>
      <c r="D28" s="351"/>
      <c r="E28" s="14" t="s">
        <v>513</v>
      </c>
    </row>
    <row r="29" spans="1:5" x14ac:dyDescent="0.25">
      <c r="B29" s="5" t="s">
        <v>512</v>
      </c>
      <c r="C29" s="5" t="s">
        <v>32</v>
      </c>
      <c r="D29" s="351"/>
      <c r="E29" s="14" t="s">
        <v>513</v>
      </c>
    </row>
    <row r="30" spans="1:5" x14ac:dyDescent="0.25">
      <c r="A30" s="2"/>
    </row>
    <row r="31" spans="1:5" x14ac:dyDescent="0.25">
      <c r="A31" s="2"/>
      <c r="B31" s="5" t="s">
        <v>373</v>
      </c>
      <c r="C31" s="5" t="s">
        <v>32</v>
      </c>
      <c r="D31" s="7" t="s">
        <v>374</v>
      </c>
      <c r="E31" s="14" t="s">
        <v>374</v>
      </c>
    </row>
    <row r="32" spans="1:5" x14ac:dyDescent="0.25">
      <c r="B32" s="5" t="s">
        <v>650</v>
      </c>
      <c r="C32" s="5" t="s">
        <v>32</v>
      </c>
      <c r="D32" s="6">
        <v>80</v>
      </c>
      <c r="E32" s="9"/>
    </row>
    <row r="33" spans="1:5" x14ac:dyDescent="0.25">
      <c r="A33" s="2"/>
      <c r="B33" s="5" t="s">
        <v>651</v>
      </c>
      <c r="C33" s="5" t="s">
        <v>32</v>
      </c>
      <c r="D33" s="6">
        <v>443</v>
      </c>
      <c r="E33" s="9"/>
    </row>
    <row r="34" spans="1:5" x14ac:dyDescent="0.25">
      <c r="A34" s="2"/>
      <c r="B34" s="5" t="s">
        <v>371</v>
      </c>
      <c r="C34" s="5" t="s">
        <v>32</v>
      </c>
      <c r="D34" s="340" t="s">
        <v>524</v>
      </c>
      <c r="E34" s="14"/>
    </row>
    <row r="35" spans="1:5" x14ac:dyDescent="0.25">
      <c r="A35" s="2"/>
      <c r="B35" s="5" t="s">
        <v>372</v>
      </c>
      <c r="C35" s="5" t="s">
        <v>32</v>
      </c>
      <c r="D35" s="353">
        <f ca="1">NOW()</f>
        <v>45327.875599652776</v>
      </c>
      <c r="E35" s="14" t="s">
        <v>514</v>
      </c>
    </row>
    <row r="36" spans="1:5" x14ac:dyDescent="0.25">
      <c r="A36" s="2"/>
      <c r="B36" s="5" t="s">
        <v>648</v>
      </c>
      <c r="C36" s="5" t="s">
        <v>32</v>
      </c>
      <c r="D36" s="7" t="s">
        <v>649</v>
      </c>
      <c r="E36" s="43" t="s">
        <v>649</v>
      </c>
    </row>
    <row r="37" spans="1:5" x14ac:dyDescent="0.25">
      <c r="A37" s="2"/>
      <c r="B37" s="5" t="s">
        <v>523</v>
      </c>
      <c r="C37" s="5"/>
      <c r="D37" s="7" t="s">
        <v>363</v>
      </c>
      <c r="E37" s="14" t="s">
        <v>298</v>
      </c>
    </row>
    <row r="38" spans="1:5" x14ac:dyDescent="0.25">
      <c r="A38" s="2"/>
      <c r="B38" s="2"/>
      <c r="C38" s="2"/>
      <c r="D38" s="2"/>
      <c r="E38" s="2"/>
    </row>
    <row r="39" spans="1:5" x14ac:dyDescent="0.25">
      <c r="A39" s="2"/>
      <c r="B39" s="5" t="s">
        <v>449</v>
      </c>
      <c r="E39" s="2"/>
    </row>
    <row r="40" spans="1:5" x14ac:dyDescent="0.25">
      <c r="A40" s="2"/>
      <c r="B40" s="5" t="s">
        <v>14</v>
      </c>
      <c r="C40" s="5" t="s">
        <v>32</v>
      </c>
      <c r="D40" s="6" t="s">
        <v>263</v>
      </c>
      <c r="E40" s="14"/>
    </row>
    <row r="41" spans="1:5" x14ac:dyDescent="0.25">
      <c r="B41" s="5" t="s">
        <v>15</v>
      </c>
      <c r="C41" s="5" t="s">
        <v>32</v>
      </c>
      <c r="D41" s="6">
        <v>1300</v>
      </c>
      <c r="E41" s="14"/>
    </row>
    <row r="42" spans="1:5" x14ac:dyDescent="0.25">
      <c r="B42" s="5" t="s">
        <v>16</v>
      </c>
      <c r="C42" s="5" t="s">
        <v>32</v>
      </c>
      <c r="D42" s="6" t="s">
        <v>263</v>
      </c>
      <c r="E42" s="14"/>
    </row>
    <row r="43" spans="1:5" x14ac:dyDescent="0.25">
      <c r="B43" s="5" t="s">
        <v>17</v>
      </c>
      <c r="C43" s="5" t="s">
        <v>32</v>
      </c>
      <c r="D43" s="6" t="s">
        <v>263</v>
      </c>
      <c r="E43" s="14"/>
    </row>
    <row r="44" spans="1:5" x14ac:dyDescent="0.25">
      <c r="B44" s="5" t="s">
        <v>18</v>
      </c>
      <c r="C44" s="5" t="s">
        <v>32</v>
      </c>
      <c r="D44" s="6" t="s">
        <v>263</v>
      </c>
      <c r="E44" s="14"/>
    </row>
    <row r="45" spans="1:5" x14ac:dyDescent="0.25">
      <c r="B45" s="5" t="s">
        <v>19</v>
      </c>
      <c r="C45" s="5" t="s">
        <v>32</v>
      </c>
      <c r="D45" s="6">
        <v>636</v>
      </c>
      <c r="E45" s="14"/>
    </row>
    <row r="46" spans="1:5" x14ac:dyDescent="0.25">
      <c r="B46" s="5" t="s">
        <v>20</v>
      </c>
      <c r="C46" s="5" t="s">
        <v>32</v>
      </c>
      <c r="D46" s="6" t="s">
        <v>263</v>
      </c>
      <c r="E46" s="14"/>
    </row>
    <row r="47" spans="1:5" x14ac:dyDescent="0.25">
      <c r="B47" s="5" t="s">
        <v>21</v>
      </c>
      <c r="C47" s="5" t="s">
        <v>32</v>
      </c>
      <c r="D47" s="297">
        <v>8443</v>
      </c>
      <c r="E47" s="14" t="s">
        <v>161</v>
      </c>
    </row>
    <row r="48" spans="1:5" x14ac:dyDescent="0.25">
      <c r="B48" s="5" t="s">
        <v>23</v>
      </c>
      <c r="C48" s="5" t="s">
        <v>32</v>
      </c>
      <c r="D48" s="6">
        <v>10</v>
      </c>
      <c r="E48" s="14" t="s">
        <v>450</v>
      </c>
    </row>
    <row r="49" spans="2:5" x14ac:dyDescent="0.25">
      <c r="B49" s="5" t="s">
        <v>24</v>
      </c>
      <c r="C49" s="5" t="s">
        <v>32</v>
      </c>
      <c r="D49" s="6">
        <v>20</v>
      </c>
      <c r="E49" s="14" t="s">
        <v>450</v>
      </c>
    </row>
    <row r="51" spans="2:5" x14ac:dyDescent="0.25">
      <c r="B51" s="5" t="s">
        <v>8</v>
      </c>
      <c r="E51" s="2"/>
    </row>
    <row r="52" spans="2:5" x14ac:dyDescent="0.25">
      <c r="B52" s="5" t="s">
        <v>452</v>
      </c>
      <c r="C52" s="5" t="s">
        <v>32</v>
      </c>
      <c r="D52" s="6"/>
      <c r="E52" s="14"/>
    </row>
    <row r="53" spans="2:5" x14ac:dyDescent="0.25">
      <c r="B53" s="5" t="s">
        <v>70</v>
      </c>
      <c r="C53" s="5" t="s">
        <v>32</v>
      </c>
      <c r="D53" s="6" t="s">
        <v>656</v>
      </c>
      <c r="E53" s="14" t="s">
        <v>451</v>
      </c>
    </row>
    <row r="54" spans="2:5" x14ac:dyDescent="0.25">
      <c r="B54" s="5" t="s">
        <v>698</v>
      </c>
      <c r="C54" s="5" t="s">
        <v>32</v>
      </c>
      <c r="D54" s="67" t="str">
        <f>Data!D32</f>
        <v>turn</v>
      </c>
      <c r="E54" s="14"/>
    </row>
    <row r="55" spans="2:5" x14ac:dyDescent="0.25">
      <c r="B55" s="5" t="s">
        <v>699</v>
      </c>
      <c r="C55" s="5" t="s">
        <v>32</v>
      </c>
      <c r="D55" s="67" t="str">
        <f>Data!E32</f>
        <v>[turn-PW]</v>
      </c>
      <c r="E55" s="14"/>
    </row>
    <row r="57" spans="2:5" x14ac:dyDescent="0.25">
      <c r="B57" s="4" t="s">
        <v>663</v>
      </c>
    </row>
    <row r="58" spans="2:5" x14ac:dyDescent="0.25">
      <c r="B58" s="4" t="s">
        <v>664</v>
      </c>
      <c r="C58" s="5" t="s">
        <v>32</v>
      </c>
      <c r="D58" s="4" t="str">
        <f>Data!U6</f>
        <v>turn.example.com</v>
      </c>
      <c r="E58" s="9"/>
    </row>
    <row r="59" spans="2:5" x14ac:dyDescent="0.25">
      <c r="B59" s="4" t="s">
        <v>700</v>
      </c>
      <c r="C59" s="5" t="s">
        <v>32</v>
      </c>
      <c r="D59" s="25" t="str">
        <f>Data!D32</f>
        <v>turn</v>
      </c>
      <c r="E59" s="9"/>
    </row>
    <row r="60" spans="2:5" x14ac:dyDescent="0.25">
      <c r="B60" s="4" t="s">
        <v>701</v>
      </c>
      <c r="C60" s="5" t="s">
        <v>32</v>
      </c>
      <c r="D60" s="25" t="str">
        <f>Data!E32</f>
        <v>[turn-PW]</v>
      </c>
      <c r="E60" s="9"/>
    </row>
  </sheetData>
  <conditionalFormatting sqref="C1:C1048576">
    <cfRule type="cellIs" dxfId="16" priority="4" operator="equal">
      <formula>"Später"</formula>
    </cfRule>
    <cfRule type="cellIs" dxfId="15" priority="5" operator="equal">
      <formula>"x"</formula>
    </cfRule>
    <cfRule type="cellIs" dxfId="14" priority="6" operator="equal">
      <formula>"ok"</formula>
    </cfRule>
  </conditionalFormatting>
  <dataValidations count="3">
    <dataValidation type="list" allowBlank="1" showInputMessage="1" showErrorMessage="1" sqref="C1521:C1048576" xr:uid="{AF4075F7-AF23-4035-B35F-FED1DBF13E86}">
      <formula1>$G$3:$G$6</formula1>
    </dataValidation>
    <dataValidation type="list" allowBlank="1" showInputMessage="1" showErrorMessage="1" sqref="C61:C1520" xr:uid="{5231BF88-409A-4DD3-81EB-69AC3E62868F}">
      <formula1>$G$3:$G$11</formula1>
    </dataValidation>
    <dataValidation type="list" allowBlank="1" showInputMessage="1" showErrorMessage="1" sqref="C3:C60" xr:uid="{D3896E51-6AB9-46C8-88F2-8D3449779275}">
      <formula1>$G$3:$G$7</formula1>
    </dataValidation>
  </dataValidation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2:H75"/>
  <sheetViews>
    <sheetView zoomScale="85" zoomScaleNormal="85" workbookViewId="0"/>
  </sheetViews>
  <sheetFormatPr baseColWidth="10" defaultColWidth="11.42578125" defaultRowHeight="15.75" x14ac:dyDescent="0.25"/>
  <cols>
    <col min="1" max="1" width="5.28515625" style="1" customWidth="1"/>
    <col min="2" max="2" width="17.5703125" style="298" customWidth="1"/>
    <col min="3" max="3" width="47.85546875" style="1" customWidth="1"/>
    <col min="4" max="4" width="15.7109375" style="3" bestFit="1" customWidth="1"/>
    <col min="5" max="5" width="100.85546875" style="1" bestFit="1" customWidth="1"/>
    <col min="6" max="6" width="118.42578125" style="1" bestFit="1" customWidth="1"/>
    <col min="7" max="7" width="11.42578125" style="1"/>
    <col min="8" max="8" width="7" style="1" hidden="1" customWidth="1"/>
    <col min="9" max="16384" width="11.42578125" style="1"/>
  </cols>
  <sheetData>
    <row r="2" spans="2:8" x14ac:dyDescent="0.25">
      <c r="B2" s="309"/>
      <c r="C2" s="11" t="s">
        <v>31</v>
      </c>
      <c r="D2" s="10" t="s">
        <v>28</v>
      </c>
      <c r="E2" s="11" t="s">
        <v>29</v>
      </c>
      <c r="F2" s="11" t="s">
        <v>30</v>
      </c>
      <c r="H2" s="367" t="s">
        <v>32</v>
      </c>
    </row>
    <row r="3" spans="2:8" ht="15.75" customHeight="1" x14ac:dyDescent="0.25">
      <c r="B3" s="400" t="s">
        <v>341</v>
      </c>
      <c r="C3" s="89" t="s">
        <v>337</v>
      </c>
      <c r="D3" s="5" t="s">
        <v>32</v>
      </c>
      <c r="E3" s="4" t="str">
        <f>"wss://"&amp;Data!U5&amp;"/"&amp;Data!D11&amp;"/devices/sysclients"</f>
        <v>wss://apps.example.com/sip-domain.com/devices/sysclients</v>
      </c>
      <c r="F3" s="9"/>
      <c r="H3" s="367" t="s">
        <v>7</v>
      </c>
    </row>
    <row r="4" spans="2:8" ht="15.75" customHeight="1" x14ac:dyDescent="0.25">
      <c r="B4" s="401"/>
      <c r="C4" s="89" t="s">
        <v>338</v>
      </c>
      <c r="D4" s="5" t="s">
        <v>32</v>
      </c>
      <c r="E4" s="4" t="str">
        <f>Data!V5</f>
        <v>apps.example.com</v>
      </c>
      <c r="F4" s="9"/>
      <c r="H4" s="367" t="s">
        <v>26</v>
      </c>
    </row>
    <row r="5" spans="2:8" ht="15.75" customHeight="1" x14ac:dyDescent="0.25">
      <c r="B5" s="401"/>
      <c r="C5" s="89" t="s">
        <v>339</v>
      </c>
      <c r="D5" s="5" t="s">
        <v>32</v>
      </c>
      <c r="E5" s="4"/>
      <c r="F5" s="9"/>
      <c r="H5" s="367" t="s">
        <v>33</v>
      </c>
    </row>
    <row r="6" spans="2:8" ht="15.75" customHeight="1" x14ac:dyDescent="0.25">
      <c r="B6" s="401"/>
      <c r="C6" s="89" t="s">
        <v>719</v>
      </c>
      <c r="D6" s="5"/>
      <c r="E6" s="4" t="s">
        <v>718</v>
      </c>
      <c r="F6" s="9" t="s">
        <v>718</v>
      </c>
      <c r="H6" s="367"/>
    </row>
    <row r="7" spans="2:8" ht="15.75" customHeight="1" x14ac:dyDescent="0.25">
      <c r="B7" s="402"/>
      <c r="C7" s="46" t="s">
        <v>340</v>
      </c>
      <c r="D7" s="5"/>
      <c r="E7" s="4" t="s">
        <v>717</v>
      </c>
      <c r="F7" s="9" t="s">
        <v>717</v>
      </c>
    </row>
    <row r="9" spans="2:8" ht="15" x14ac:dyDescent="0.25">
      <c r="B9" s="408" t="s">
        <v>324</v>
      </c>
      <c r="C9" s="89" t="s">
        <v>189</v>
      </c>
      <c r="D9" s="5" t="s">
        <v>32</v>
      </c>
      <c r="E9" s="67" t="str">
        <f>Data!D11</f>
        <v>sip-domain.com</v>
      </c>
      <c r="F9" s="9" t="s">
        <v>364</v>
      </c>
    </row>
    <row r="10" spans="2:8" ht="15" x14ac:dyDescent="0.25">
      <c r="B10" s="409"/>
      <c r="C10" s="89" t="s">
        <v>190</v>
      </c>
      <c r="D10" s="5" t="s">
        <v>32</v>
      </c>
      <c r="E10" s="68" t="s">
        <v>195</v>
      </c>
      <c r="F10" s="9" t="s">
        <v>364</v>
      </c>
    </row>
    <row r="11" spans="2:8" ht="15" x14ac:dyDescent="0.25">
      <c r="B11" s="409"/>
      <c r="C11" s="89" t="s">
        <v>191</v>
      </c>
      <c r="D11" s="5" t="s">
        <v>32</v>
      </c>
      <c r="E11" s="4" t="str">
        <f>"https://"&amp;Data!U4&amp;"/INSTALL/get-provisioning-code.htm"</f>
        <v>https://pbx.example.com/INSTALL/get-provisioning-code.htm</v>
      </c>
      <c r="F11" s="9" t="s">
        <v>194</v>
      </c>
    </row>
    <row r="12" spans="2:8" ht="15" x14ac:dyDescent="0.25">
      <c r="B12" s="409"/>
      <c r="C12" s="89" t="s">
        <v>192</v>
      </c>
      <c r="D12" s="5" t="s">
        <v>32</v>
      </c>
      <c r="E12" s="7" t="s">
        <v>428</v>
      </c>
      <c r="F12" s="9" t="s">
        <v>364</v>
      </c>
    </row>
    <row r="13" spans="2:8" ht="15" x14ac:dyDescent="0.25">
      <c r="B13" s="409"/>
    </row>
    <row r="14" spans="2:8" ht="15" x14ac:dyDescent="0.25">
      <c r="B14" s="409"/>
      <c r="C14" s="403" t="s">
        <v>348</v>
      </c>
      <c r="D14" s="404"/>
      <c r="E14" s="405"/>
    </row>
    <row r="15" spans="2:8" ht="15" x14ac:dyDescent="0.25">
      <c r="B15" s="409"/>
      <c r="C15" s="90" t="s">
        <v>197</v>
      </c>
      <c r="D15" s="5" t="s">
        <v>32</v>
      </c>
      <c r="E15" s="5"/>
      <c r="F15" s="14" t="s">
        <v>193</v>
      </c>
    </row>
    <row r="16" spans="2:8" ht="15" x14ac:dyDescent="0.25">
      <c r="B16" s="409"/>
      <c r="C16" s="90" t="s">
        <v>631</v>
      </c>
      <c r="D16" s="5" t="s">
        <v>32</v>
      </c>
      <c r="E16" s="5"/>
      <c r="F16" s="14" t="s">
        <v>198</v>
      </c>
    </row>
    <row r="17" spans="1:6" ht="15" x14ac:dyDescent="0.25">
      <c r="B17" s="409"/>
      <c r="C17" s="90" t="s">
        <v>347</v>
      </c>
      <c r="D17" s="5" t="s">
        <v>32</v>
      </c>
      <c r="E17" s="5"/>
      <c r="F17" s="14" t="s">
        <v>344</v>
      </c>
    </row>
    <row r="18" spans="1:6" ht="15" x14ac:dyDescent="0.25">
      <c r="B18" s="409"/>
      <c r="C18" s="90" t="s">
        <v>346</v>
      </c>
      <c r="D18" s="5" t="s">
        <v>32</v>
      </c>
      <c r="E18" s="5"/>
      <c r="F18" s="14" t="s">
        <v>345</v>
      </c>
    </row>
    <row r="19" spans="1:6" ht="15" x14ac:dyDescent="0.25">
      <c r="B19" s="409"/>
    </row>
    <row r="20" spans="1:6" ht="15" x14ac:dyDescent="0.25">
      <c r="B20" s="409"/>
      <c r="C20" s="89" t="s">
        <v>317</v>
      </c>
      <c r="D20" s="5" t="s">
        <v>32</v>
      </c>
      <c r="E20" s="5" t="s">
        <v>429</v>
      </c>
      <c r="F20" s="9" t="s">
        <v>199</v>
      </c>
    </row>
    <row r="21" spans="1:6" ht="15" x14ac:dyDescent="0.25">
      <c r="B21" s="409"/>
      <c r="C21" s="89" t="s">
        <v>349</v>
      </c>
      <c r="D21" s="5" t="s">
        <v>32</v>
      </c>
      <c r="E21" s="5"/>
      <c r="F21" s="9" t="s">
        <v>430</v>
      </c>
    </row>
    <row r="22" spans="1:6" ht="15" x14ac:dyDescent="0.25">
      <c r="B22" s="409"/>
    </row>
    <row r="23" spans="1:6" ht="15" x14ac:dyDescent="0.25">
      <c r="B23" s="409"/>
      <c r="C23" s="90" t="s">
        <v>318</v>
      </c>
      <c r="D23" s="5" t="s">
        <v>32</v>
      </c>
      <c r="E23" s="5"/>
      <c r="F23" s="9" t="s">
        <v>200</v>
      </c>
    </row>
    <row r="24" spans="1:6" ht="15" x14ac:dyDescent="0.25">
      <c r="B24" s="409"/>
      <c r="C24" s="90" t="s">
        <v>343</v>
      </c>
      <c r="D24" s="5" t="s">
        <v>32</v>
      </c>
      <c r="E24" s="5"/>
      <c r="F24" s="9"/>
    </row>
    <row r="25" spans="1:6" ht="15" x14ac:dyDescent="0.25">
      <c r="B25" s="409"/>
      <c r="C25" s="90" t="s">
        <v>350</v>
      </c>
      <c r="D25" s="5" t="s">
        <v>32</v>
      </c>
      <c r="E25" s="5"/>
      <c r="F25" s="9"/>
    </row>
    <row r="26" spans="1:6" ht="15" x14ac:dyDescent="0.25">
      <c r="A26" s="2"/>
      <c r="B26" s="409"/>
    </row>
    <row r="27" spans="1:6" ht="15" x14ac:dyDescent="0.25">
      <c r="A27" s="2"/>
      <c r="B27" s="409"/>
      <c r="C27" s="4" t="s">
        <v>196</v>
      </c>
      <c r="D27" s="2"/>
      <c r="E27" s="2"/>
      <c r="F27" s="2"/>
    </row>
    <row r="28" spans="1:6" ht="15" x14ac:dyDescent="0.25">
      <c r="A28" s="2"/>
      <c r="B28" s="409"/>
      <c r="C28" s="299" t="s">
        <v>321</v>
      </c>
      <c r="D28" s="5" t="s">
        <v>32</v>
      </c>
      <c r="E28" s="5" t="str">
        <f>"https://"&amp;Data!U5&amp;"/"&amp;Data!D11&amp;"/events/innovaphone-alarms"</f>
        <v>https://apps.example.com/sip-domain.com/events/innovaphone-alarms</v>
      </c>
      <c r="F28" s="14" t="s">
        <v>210</v>
      </c>
    </row>
    <row r="29" spans="1:6" ht="15" x14ac:dyDescent="0.25">
      <c r="A29" s="2"/>
      <c r="B29" s="409"/>
      <c r="C29" s="299" t="s">
        <v>322</v>
      </c>
      <c r="D29" s="5" t="s">
        <v>32</v>
      </c>
      <c r="E29" s="5" t="str">
        <f>"https://"&amp;Data!U5&amp;"/"&amp;Data!D11&amp;"/events/innovaphone-logging"</f>
        <v>https://apps.example.com/sip-domain.com/events/innovaphone-logging</v>
      </c>
      <c r="F29" s="14" t="s">
        <v>211</v>
      </c>
    </row>
    <row r="30" spans="1:6" ht="15" x14ac:dyDescent="0.25">
      <c r="A30" s="2"/>
      <c r="B30" s="409"/>
      <c r="C30" s="299" t="s">
        <v>702</v>
      </c>
      <c r="D30" s="5" t="s">
        <v>32</v>
      </c>
      <c r="E30" s="5" t="str">
        <f>Data!D35</f>
        <v>events</v>
      </c>
      <c r="F30" s="14" t="s">
        <v>232</v>
      </c>
    </row>
    <row r="31" spans="1:6" ht="15" x14ac:dyDescent="0.25">
      <c r="A31" s="2"/>
      <c r="B31" s="409"/>
      <c r="C31" s="299" t="s">
        <v>714</v>
      </c>
      <c r="D31" s="5" t="s">
        <v>32</v>
      </c>
      <c r="E31" s="42" t="str">
        <f>Data!E35</f>
        <v>[events-PW]</v>
      </c>
      <c r="F31" s="14" t="s">
        <v>232</v>
      </c>
    </row>
    <row r="32" spans="1:6" ht="15" x14ac:dyDescent="0.25">
      <c r="A32" s="2"/>
      <c r="B32" s="409"/>
    </row>
    <row r="33" spans="1:6" ht="15" x14ac:dyDescent="0.25">
      <c r="A33" s="2"/>
      <c r="B33" s="409"/>
      <c r="C33" s="90" t="s">
        <v>319</v>
      </c>
      <c r="D33" s="5" t="s">
        <v>32</v>
      </c>
      <c r="E33" s="5" t="s">
        <v>293</v>
      </c>
      <c r="F33" s="14" t="s">
        <v>201</v>
      </c>
    </row>
    <row r="34" spans="1:6" ht="15" x14ac:dyDescent="0.25">
      <c r="A34" s="2"/>
      <c r="B34" s="409"/>
      <c r="C34" s="90" t="s">
        <v>320</v>
      </c>
      <c r="D34" s="5" t="s">
        <v>32</v>
      </c>
      <c r="E34" s="5" t="str">
        <f>Data!U6</f>
        <v>turn.example.com</v>
      </c>
      <c r="F34" s="14"/>
    </row>
    <row r="35" spans="1:6" ht="15" x14ac:dyDescent="0.25">
      <c r="A35" s="2"/>
      <c r="B35" s="409"/>
      <c r="C35" s="90" t="s">
        <v>715</v>
      </c>
      <c r="D35" s="5" t="s">
        <v>32</v>
      </c>
      <c r="E35" s="42" t="str">
        <f>Data!D32</f>
        <v>turn</v>
      </c>
      <c r="F35" s="14"/>
    </row>
    <row r="36" spans="1:6" ht="15" x14ac:dyDescent="0.25">
      <c r="A36" s="2"/>
      <c r="B36" s="409"/>
      <c r="C36" s="90" t="s">
        <v>716</v>
      </c>
      <c r="D36" s="5" t="s">
        <v>32</v>
      </c>
      <c r="E36" s="42" t="str">
        <f>Data!E32</f>
        <v>[turn-PW]</v>
      </c>
      <c r="F36" s="14"/>
    </row>
    <row r="37" spans="1:6" ht="15" x14ac:dyDescent="0.25">
      <c r="A37" s="2"/>
      <c r="B37" s="409"/>
      <c r="C37" s="2"/>
      <c r="D37" s="2"/>
      <c r="E37" s="368"/>
    </row>
    <row r="38" spans="1:6" ht="105" x14ac:dyDescent="0.25">
      <c r="A38" s="2"/>
      <c r="B38" s="409"/>
      <c r="C38" s="90" t="s">
        <v>722</v>
      </c>
      <c r="D38" s="5" t="s">
        <v>32</v>
      </c>
      <c r="E38" s="8" t="s">
        <v>720</v>
      </c>
      <c r="F38" s="369" t="s">
        <v>721</v>
      </c>
    </row>
    <row r="39" spans="1:6" ht="15" x14ac:dyDescent="0.25">
      <c r="A39" s="2"/>
      <c r="B39" s="409"/>
    </row>
    <row r="40" spans="1:6" ht="15" x14ac:dyDescent="0.25">
      <c r="A40" s="2"/>
      <c r="B40" s="409"/>
      <c r="C40" s="90" t="s">
        <v>228</v>
      </c>
      <c r="D40" s="5" t="s">
        <v>32</v>
      </c>
      <c r="E40" s="42"/>
      <c r="F40" s="14" t="s">
        <v>202</v>
      </c>
    </row>
    <row r="41" spans="1:6" x14ac:dyDescent="0.25">
      <c r="D41" s="1"/>
    </row>
    <row r="42" spans="1:6" ht="15" customHeight="1" x14ac:dyDescent="0.25">
      <c r="B42" s="400" t="s">
        <v>325</v>
      </c>
      <c r="C42" s="89" t="s">
        <v>214</v>
      </c>
      <c r="D42" s="5" t="s">
        <v>32</v>
      </c>
      <c r="E42" s="4"/>
      <c r="F42" s="9"/>
    </row>
    <row r="43" spans="1:6" ht="15" x14ac:dyDescent="0.25">
      <c r="B43" s="401"/>
      <c r="C43" s="8" t="s">
        <v>431</v>
      </c>
      <c r="D43" s="5" t="s">
        <v>32</v>
      </c>
      <c r="E43" s="4" t="s">
        <v>432</v>
      </c>
      <c r="F43" s="9"/>
    </row>
    <row r="44" spans="1:6" ht="15" x14ac:dyDescent="0.25">
      <c r="B44" s="401"/>
      <c r="C44" s="5" t="s">
        <v>434</v>
      </c>
      <c r="D44" s="5" t="s">
        <v>32</v>
      </c>
      <c r="E44" s="4" t="s">
        <v>433</v>
      </c>
      <c r="F44" s="9"/>
    </row>
    <row r="45" spans="1:6" ht="15" x14ac:dyDescent="0.25">
      <c r="B45" s="401"/>
      <c r="C45" s="90" t="s">
        <v>467</v>
      </c>
      <c r="D45" s="5" t="s">
        <v>32</v>
      </c>
      <c r="E45" s="5" t="s">
        <v>463</v>
      </c>
      <c r="F45" s="9" t="s">
        <v>436</v>
      </c>
    </row>
    <row r="46" spans="1:6" ht="15" x14ac:dyDescent="0.25">
      <c r="B46" s="401"/>
      <c r="C46" s="5" t="s">
        <v>455</v>
      </c>
      <c r="D46" s="5" t="s">
        <v>32</v>
      </c>
      <c r="E46" s="5"/>
      <c r="F46" s="9" t="s">
        <v>460</v>
      </c>
    </row>
    <row r="47" spans="1:6" ht="15" x14ac:dyDescent="0.25">
      <c r="B47" s="401"/>
      <c r="C47" s="5" t="s">
        <v>458</v>
      </c>
      <c r="D47" s="5" t="s">
        <v>32</v>
      </c>
      <c r="E47" s="5" t="s">
        <v>461</v>
      </c>
      <c r="F47" s="9" t="s">
        <v>462</v>
      </c>
    </row>
    <row r="48" spans="1:6" ht="15" x14ac:dyDescent="0.25">
      <c r="B48" s="401"/>
      <c r="C48" s="5" t="s">
        <v>456</v>
      </c>
      <c r="D48" s="5" t="s">
        <v>32</v>
      </c>
      <c r="E48" s="5"/>
      <c r="F48" s="9" t="s">
        <v>464</v>
      </c>
    </row>
    <row r="49" spans="2:6" ht="15" x14ac:dyDescent="0.25">
      <c r="B49" s="401"/>
      <c r="C49" s="5" t="s">
        <v>457</v>
      </c>
      <c r="D49" s="5" t="s">
        <v>32</v>
      </c>
      <c r="E49" s="5"/>
      <c r="F49" s="9" t="s">
        <v>465</v>
      </c>
    </row>
    <row r="50" spans="2:6" ht="15" x14ac:dyDescent="0.25">
      <c r="B50" s="401"/>
      <c r="C50" s="5" t="s">
        <v>146</v>
      </c>
      <c r="D50" s="5" t="s">
        <v>32</v>
      </c>
      <c r="E50" s="5"/>
      <c r="F50" s="9" t="s">
        <v>466</v>
      </c>
    </row>
    <row r="51" spans="2:6" ht="15" x14ac:dyDescent="0.25">
      <c r="B51" s="401"/>
      <c r="C51" s="89" t="s">
        <v>330</v>
      </c>
      <c r="D51" s="5" t="s">
        <v>32</v>
      </c>
      <c r="E51" s="4" t="s">
        <v>437</v>
      </c>
      <c r="F51" s="9"/>
    </row>
    <row r="52" spans="2:6" ht="15" x14ac:dyDescent="0.25">
      <c r="B52" s="401"/>
      <c r="C52" s="89" t="s">
        <v>331</v>
      </c>
      <c r="D52" s="5" t="s">
        <v>32</v>
      </c>
      <c r="E52" s="4" t="s">
        <v>437</v>
      </c>
      <c r="F52" s="9"/>
    </row>
    <row r="53" spans="2:6" ht="15" x14ac:dyDescent="0.25">
      <c r="B53" s="401"/>
      <c r="C53" s="89" t="s">
        <v>332</v>
      </c>
      <c r="D53" s="5" t="s">
        <v>32</v>
      </c>
      <c r="E53" s="4"/>
      <c r="F53" s="9"/>
    </row>
    <row r="54" spans="2:6" ht="15" x14ac:dyDescent="0.25">
      <c r="B54" s="401"/>
      <c r="C54" s="89" t="s">
        <v>333</v>
      </c>
      <c r="D54" s="5" t="s">
        <v>32</v>
      </c>
      <c r="E54" s="4" t="s">
        <v>438</v>
      </c>
      <c r="F54" s="9"/>
    </row>
    <row r="55" spans="2:6" ht="15" x14ac:dyDescent="0.25">
      <c r="B55" s="401"/>
      <c r="C55" s="89" t="s">
        <v>334</v>
      </c>
      <c r="D55" s="5" t="s">
        <v>32</v>
      </c>
      <c r="E55" s="4" t="s">
        <v>437</v>
      </c>
      <c r="F55" s="9"/>
    </row>
    <row r="56" spans="2:6" ht="15" x14ac:dyDescent="0.25">
      <c r="B56" s="401"/>
      <c r="C56" s="89" t="s">
        <v>335</v>
      </c>
      <c r="D56" s="5" t="s">
        <v>32</v>
      </c>
      <c r="E56" s="4" t="s">
        <v>215</v>
      </c>
      <c r="F56" s="9" t="s">
        <v>435</v>
      </c>
    </row>
    <row r="57" spans="2:6" ht="15" x14ac:dyDescent="0.25">
      <c r="B57" s="401"/>
      <c r="C57" s="89" t="s">
        <v>368</v>
      </c>
      <c r="D57" s="5" t="s">
        <v>32</v>
      </c>
      <c r="E57" s="4" t="s">
        <v>646</v>
      </c>
      <c r="F57" s="9"/>
    </row>
    <row r="58" spans="2:6" ht="15" x14ac:dyDescent="0.25">
      <c r="B58" s="401"/>
      <c r="C58" s="89" t="s">
        <v>369</v>
      </c>
      <c r="D58" s="5" t="s">
        <v>32</v>
      </c>
      <c r="E58" s="4" t="s">
        <v>646</v>
      </c>
      <c r="F58" s="9"/>
    </row>
    <row r="59" spans="2:6" ht="15" x14ac:dyDescent="0.25">
      <c r="B59" s="401"/>
      <c r="C59" s="89" t="s">
        <v>370</v>
      </c>
      <c r="D59" s="5" t="s">
        <v>32</v>
      </c>
      <c r="E59" s="4" t="s">
        <v>327</v>
      </c>
      <c r="F59" s="9"/>
    </row>
    <row r="60" spans="2:6" ht="15" x14ac:dyDescent="0.25">
      <c r="B60" s="402"/>
      <c r="C60" s="46" t="s">
        <v>326</v>
      </c>
      <c r="D60" s="5" t="s">
        <v>32</v>
      </c>
      <c r="E60" s="4" t="s">
        <v>327</v>
      </c>
      <c r="F60" s="9"/>
    </row>
    <row r="61" spans="2:6" x14ac:dyDescent="0.25">
      <c r="E61"/>
    </row>
    <row r="62" spans="2:6" ht="31.5" x14ac:dyDescent="0.25">
      <c r="B62" s="329" t="s">
        <v>474</v>
      </c>
      <c r="C62" s="330" t="s">
        <v>475</v>
      </c>
      <c r="D62" s="5" t="s">
        <v>32</v>
      </c>
      <c r="E62" s="299" t="s">
        <v>476</v>
      </c>
      <c r="F62" s="331" t="s">
        <v>477</v>
      </c>
    </row>
    <row r="64" spans="2:6" ht="15" customHeight="1" x14ac:dyDescent="0.25">
      <c r="B64" s="400" t="s">
        <v>223</v>
      </c>
      <c r="C64" s="89" t="s">
        <v>221</v>
      </c>
      <c r="D64" s="5" t="s">
        <v>32</v>
      </c>
      <c r="E64" s="4" t="s">
        <v>639</v>
      </c>
      <c r="F64" s="9"/>
    </row>
    <row r="65" spans="2:6" ht="15" customHeight="1" x14ac:dyDescent="0.25">
      <c r="B65" s="401"/>
      <c r="C65" s="89" t="s">
        <v>444</v>
      </c>
      <c r="D65" s="5" t="s">
        <v>32</v>
      </c>
      <c r="E65" s="4" t="str">
        <f>Data!D33</f>
        <v>cdr</v>
      </c>
      <c r="F65" s="9" t="s">
        <v>446</v>
      </c>
    </row>
    <row r="66" spans="2:6" ht="15" customHeight="1" x14ac:dyDescent="0.25">
      <c r="B66" s="401"/>
      <c r="C66" s="89" t="s">
        <v>445</v>
      </c>
      <c r="D66" s="5" t="s">
        <v>32</v>
      </c>
      <c r="E66" s="25" t="str">
        <f>Data!E33</f>
        <v>[cdr-PW]</v>
      </c>
      <c r="F66" s="9" t="s">
        <v>446</v>
      </c>
    </row>
    <row r="67" spans="2:6" ht="15" x14ac:dyDescent="0.25">
      <c r="B67" s="401"/>
      <c r="C67" s="89" t="s">
        <v>220</v>
      </c>
      <c r="D67" s="5" t="s">
        <v>32</v>
      </c>
      <c r="E67" s="25" t="s">
        <v>670</v>
      </c>
      <c r="F67" s="9" t="s">
        <v>447</v>
      </c>
    </row>
    <row r="68" spans="2:6" ht="15" x14ac:dyDescent="0.25">
      <c r="B68" s="402"/>
      <c r="C68" s="89" t="s">
        <v>222</v>
      </c>
      <c r="D68" s="5" t="s">
        <v>32</v>
      </c>
      <c r="E68" s="25" t="s">
        <v>670</v>
      </c>
      <c r="F68" s="9" t="s">
        <v>447</v>
      </c>
    </row>
    <row r="70" spans="2:6" ht="15" customHeight="1" x14ac:dyDescent="0.25">
      <c r="B70" s="400" t="s">
        <v>219</v>
      </c>
      <c r="C70" s="89" t="s">
        <v>216</v>
      </c>
      <c r="D70" s="5" t="s">
        <v>32</v>
      </c>
      <c r="E70" s="4" t="str">
        <f>Data!D34</f>
        <v>apps.example.com\contacts</v>
      </c>
      <c r="F70" s="9" t="s">
        <v>229</v>
      </c>
    </row>
    <row r="71" spans="2:6" ht="15" x14ac:dyDescent="0.25">
      <c r="B71" s="401"/>
      <c r="C71" s="89" t="s">
        <v>217</v>
      </c>
      <c r="D71" s="5" t="s">
        <v>32</v>
      </c>
      <c r="E71" s="25" t="str">
        <f>Data!E34</f>
        <v>[contacts-PW]</v>
      </c>
      <c r="F71" s="9" t="s">
        <v>229</v>
      </c>
    </row>
    <row r="72" spans="2:6" ht="15" x14ac:dyDescent="0.25">
      <c r="B72" s="402"/>
      <c r="C72" s="89" t="s">
        <v>218</v>
      </c>
      <c r="D72" s="5" t="s">
        <v>32</v>
      </c>
      <c r="E72" s="4" t="s">
        <v>245</v>
      </c>
      <c r="F72" s="9" t="s">
        <v>229</v>
      </c>
    </row>
    <row r="74" spans="2:6" ht="15" customHeight="1" x14ac:dyDescent="0.25">
      <c r="B74" s="406" t="s">
        <v>233</v>
      </c>
      <c r="C74" s="89" t="s">
        <v>234</v>
      </c>
      <c r="D74" s="5" t="s">
        <v>32</v>
      </c>
      <c r="E74" s="4" t="str">
        <f>Data!D35</f>
        <v>events</v>
      </c>
      <c r="F74" s="9" t="s">
        <v>448</v>
      </c>
    </row>
    <row r="75" spans="2:6" ht="15" x14ac:dyDescent="0.25">
      <c r="B75" s="407"/>
      <c r="C75" s="89" t="s">
        <v>235</v>
      </c>
      <c r="D75" s="5" t="s">
        <v>32</v>
      </c>
      <c r="E75" s="25" t="str">
        <f>Data!E35</f>
        <v>[events-PW]</v>
      </c>
      <c r="F75" s="9" t="s">
        <v>448</v>
      </c>
    </row>
  </sheetData>
  <mergeCells count="7">
    <mergeCell ref="B3:B7"/>
    <mergeCell ref="C14:E14"/>
    <mergeCell ref="B70:B72"/>
    <mergeCell ref="B64:B68"/>
    <mergeCell ref="B74:B75"/>
    <mergeCell ref="B9:B40"/>
    <mergeCell ref="B42:B60"/>
  </mergeCells>
  <conditionalFormatting sqref="B2 D15:D40">
    <cfRule type="cellIs" dxfId="13" priority="274" operator="equal">
      <formula>"Später"</formula>
    </cfRule>
    <cfRule type="cellIs" dxfId="12" priority="275" operator="equal">
      <formula>"x"</formula>
    </cfRule>
    <cfRule type="cellIs" dxfId="11" priority="276" operator="equal">
      <formula>"ok"</formula>
    </cfRule>
  </conditionalFormatting>
  <conditionalFormatting sqref="D1:D13">
    <cfRule type="cellIs" dxfId="10" priority="82" operator="equal">
      <formula>"Später"</formula>
    </cfRule>
    <cfRule type="cellIs" dxfId="9" priority="83" operator="equal">
      <formula>"x"</formula>
    </cfRule>
    <cfRule type="cellIs" dxfId="8" priority="84" operator="equal">
      <formula>"ok"</formula>
    </cfRule>
  </conditionalFormatting>
  <conditionalFormatting sqref="D42:D1048576">
    <cfRule type="cellIs" dxfId="7" priority="4" operator="equal">
      <formula>"Später"</formula>
    </cfRule>
    <cfRule type="cellIs" dxfId="6" priority="5" operator="equal">
      <formula>"x"</formula>
    </cfRule>
    <cfRule type="cellIs" dxfId="5" priority="6" operator="equal">
      <formula>"ok"</formula>
    </cfRule>
  </conditionalFormatting>
  <dataValidations count="1">
    <dataValidation type="list" allowBlank="1" showInputMessage="1" showErrorMessage="1" sqref="D1:D1048576" xr:uid="{AAFD9C17-FE98-4CE0-B786-7B2DA0F7BA60}">
      <formula1>$H$2:$H$7</formula1>
    </dataValidation>
  </dataValidations>
  <pageMargins left="0.7" right="0.7" top="0.78740157499999996" bottom="0.78740157499999996"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2:N24"/>
  <sheetViews>
    <sheetView zoomScale="85" zoomScaleNormal="85" workbookViewId="0">
      <selection activeCell="C2" sqref="C2"/>
    </sheetView>
  </sheetViews>
  <sheetFormatPr baseColWidth="10" defaultColWidth="11.42578125" defaultRowHeight="15" outlineLevelRow="1" x14ac:dyDescent="0.25"/>
  <cols>
    <col min="1" max="1" width="1.7109375" style="1" customWidth="1"/>
    <col min="2" max="2" width="4" style="95" customWidth="1"/>
    <col min="3" max="3" width="24.5703125" style="1" bestFit="1" customWidth="1"/>
    <col min="4" max="4" width="32.42578125" style="1" bestFit="1" customWidth="1"/>
    <col min="5" max="5" width="35" style="1" bestFit="1" customWidth="1"/>
    <col min="6" max="6" width="18.42578125" style="1" bestFit="1" customWidth="1"/>
    <col min="7" max="7" width="12.42578125" style="1" customWidth="1"/>
    <col min="8" max="8" width="4.7109375" style="1" bestFit="1" customWidth="1"/>
    <col min="9" max="9" width="72.5703125" style="1" customWidth="1"/>
    <col min="10" max="10" width="1.7109375" style="1" customWidth="1"/>
    <col min="11" max="11" width="11" style="1" customWidth="1"/>
    <col min="12" max="13" width="11.42578125" style="1"/>
    <col min="14" max="14" width="11.5703125" style="1" hidden="1" customWidth="1"/>
    <col min="15" max="16384" width="11.42578125" style="1"/>
  </cols>
  <sheetData>
    <row r="2" spans="1:14" ht="18.75" x14ac:dyDescent="0.3">
      <c r="D2" s="410" t="s">
        <v>212</v>
      </c>
      <c r="E2" s="411"/>
      <c r="F2" s="411"/>
      <c r="G2" s="411"/>
      <c r="H2" s="411"/>
      <c r="I2" s="411"/>
    </row>
    <row r="3" spans="1:14" ht="18.75" x14ac:dyDescent="0.3">
      <c r="D3" s="91" t="s">
        <v>213</v>
      </c>
      <c r="E3" s="92"/>
      <c r="F3" s="92"/>
      <c r="G3" s="92"/>
      <c r="H3" s="92"/>
      <c r="I3" s="92"/>
    </row>
    <row r="4" spans="1:14" ht="15.75" thickBot="1" x14ac:dyDescent="0.3">
      <c r="N4" s="1" t="s">
        <v>32</v>
      </c>
    </row>
    <row r="5" spans="1:14" ht="15.75" thickBot="1" x14ac:dyDescent="0.3">
      <c r="B5" s="336" t="s">
        <v>289</v>
      </c>
      <c r="C5" s="337"/>
      <c r="D5" s="58" t="s">
        <v>62</v>
      </c>
      <c r="E5" s="59" t="s">
        <v>152</v>
      </c>
      <c r="F5" s="59" t="s">
        <v>172</v>
      </c>
      <c r="G5" s="59" t="s">
        <v>173</v>
      </c>
      <c r="H5" s="60" t="s">
        <v>184</v>
      </c>
      <c r="I5" s="60" t="s">
        <v>183</v>
      </c>
      <c r="J5" s="16"/>
      <c r="K5" s="63" t="s">
        <v>28</v>
      </c>
      <c r="N5" s="2" t="s">
        <v>7</v>
      </c>
    </row>
    <row r="6" spans="1:14" outlineLevel="1" x14ac:dyDescent="0.25">
      <c r="A6" s="23"/>
      <c r="B6" s="96"/>
      <c r="C6" s="61" t="s">
        <v>174</v>
      </c>
      <c r="D6" s="284" t="str">
        <f>Data!D19</f>
        <v>apps.example.com</v>
      </c>
      <c r="E6" s="50"/>
      <c r="F6" s="283" t="str">
        <f>Data!D18</f>
        <v>10.10.30.2</v>
      </c>
      <c r="G6" s="51" t="s">
        <v>661</v>
      </c>
      <c r="H6" s="54"/>
      <c r="I6" s="64" t="s">
        <v>185</v>
      </c>
      <c r="J6" s="15"/>
      <c r="K6" s="44" t="s">
        <v>32</v>
      </c>
      <c r="N6" s="2" t="s">
        <v>26</v>
      </c>
    </row>
    <row r="7" spans="1:14" outlineLevel="1" x14ac:dyDescent="0.25">
      <c r="A7" s="23"/>
      <c r="B7" s="96"/>
      <c r="C7" s="114" t="s">
        <v>181</v>
      </c>
      <c r="D7" s="284" t="str">
        <f>Data!D19</f>
        <v>apps.example.com</v>
      </c>
      <c r="E7" s="50"/>
      <c r="F7" s="283" t="str">
        <f>Data!D18</f>
        <v>10.10.30.2</v>
      </c>
      <c r="G7" s="51" t="s">
        <v>660</v>
      </c>
      <c r="H7" s="55"/>
      <c r="I7" s="65" t="s">
        <v>186</v>
      </c>
      <c r="J7" s="15"/>
      <c r="K7" s="49" t="s">
        <v>32</v>
      </c>
      <c r="N7" s="2" t="s">
        <v>33</v>
      </c>
    </row>
    <row r="8" spans="1:14" x14ac:dyDescent="0.25">
      <c r="A8" s="23"/>
      <c r="B8" s="96"/>
      <c r="C8" s="280"/>
      <c r="D8" s="279"/>
      <c r="E8" s="15"/>
      <c r="F8" s="279"/>
      <c r="G8" s="15"/>
      <c r="H8" s="15"/>
      <c r="I8" s="15"/>
      <c r="J8" s="15"/>
      <c r="K8" s="47"/>
      <c r="N8" s="2"/>
    </row>
    <row r="9" spans="1:14" x14ac:dyDescent="0.25">
      <c r="A9" s="23"/>
      <c r="B9" s="336" t="s">
        <v>227</v>
      </c>
      <c r="C9" s="336"/>
      <c r="D9" s="279"/>
      <c r="E9" s="15"/>
      <c r="F9" s="15"/>
      <c r="G9" s="15"/>
      <c r="H9" s="15"/>
      <c r="I9" s="15"/>
      <c r="J9" s="15"/>
      <c r="K9" s="47"/>
      <c r="N9" s="2"/>
    </row>
    <row r="10" spans="1:14" s="2" customFormat="1" outlineLevel="1" x14ac:dyDescent="0.25">
      <c r="B10" s="95"/>
      <c r="C10" s="414" t="s">
        <v>178</v>
      </c>
      <c r="D10" s="412" t="str">
        <f>Data!D22</f>
        <v>pbx.example.com</v>
      </c>
      <c r="E10" s="86" t="s">
        <v>72</v>
      </c>
      <c r="F10" s="278" t="str">
        <f>Data!$D$21</f>
        <v>10.10.30.1</v>
      </c>
      <c r="G10" s="86" t="s">
        <v>661</v>
      </c>
      <c r="H10" s="94" t="s">
        <v>180</v>
      </c>
      <c r="I10" s="416" t="s">
        <v>209</v>
      </c>
      <c r="J10" s="47"/>
      <c r="K10" s="48" t="s">
        <v>32</v>
      </c>
    </row>
    <row r="11" spans="1:14" s="2" customFormat="1" ht="15.75" customHeight="1" outlineLevel="1" x14ac:dyDescent="0.25">
      <c r="B11" s="95"/>
      <c r="C11" s="415"/>
      <c r="D11" s="413"/>
      <c r="E11" s="52" t="s">
        <v>60</v>
      </c>
      <c r="F11" s="277" t="str">
        <f>Data!$D$21</f>
        <v>10.10.30.1</v>
      </c>
      <c r="G11" s="52" t="s">
        <v>661</v>
      </c>
      <c r="H11" s="56"/>
      <c r="I11" s="417"/>
      <c r="J11" s="47"/>
      <c r="K11" s="48" t="s">
        <v>32</v>
      </c>
    </row>
    <row r="12" spans="1:14" s="2" customFormat="1" outlineLevel="1" x14ac:dyDescent="0.25">
      <c r="B12" s="95"/>
      <c r="C12" s="415"/>
      <c r="D12" s="413"/>
      <c r="E12" s="52" t="s">
        <v>59</v>
      </c>
      <c r="F12" s="277" t="str">
        <f>Data!$D$21</f>
        <v>10.10.30.1</v>
      </c>
      <c r="G12" s="52" t="s">
        <v>661</v>
      </c>
      <c r="H12" s="56"/>
      <c r="I12" s="417"/>
      <c r="J12" s="47"/>
      <c r="K12" s="49" t="s">
        <v>32</v>
      </c>
    </row>
    <row r="13" spans="1:14" s="2" customFormat="1" outlineLevel="1" x14ac:dyDescent="0.25">
      <c r="B13" s="95"/>
      <c r="C13" s="415"/>
      <c r="D13" s="413"/>
      <c r="E13" s="52" t="s">
        <v>58</v>
      </c>
      <c r="F13" s="277" t="str">
        <f>Data!$D$21</f>
        <v>10.10.30.1</v>
      </c>
      <c r="G13" s="52" t="s">
        <v>661</v>
      </c>
      <c r="H13" s="56"/>
      <c r="I13" s="417"/>
      <c r="J13" s="47"/>
      <c r="K13" s="49" t="s">
        <v>32</v>
      </c>
    </row>
    <row r="14" spans="1:14" s="2" customFormat="1" outlineLevel="1" x14ac:dyDescent="0.25">
      <c r="B14" s="95"/>
      <c r="C14" s="415"/>
      <c r="D14" s="413"/>
      <c r="E14" s="52" t="s">
        <v>206</v>
      </c>
      <c r="F14" s="277" t="str">
        <f>Data!$D$21</f>
        <v>10.10.30.1</v>
      </c>
      <c r="G14" s="52" t="s">
        <v>661</v>
      </c>
      <c r="H14" s="56"/>
      <c r="I14" s="417"/>
      <c r="J14" s="47"/>
      <c r="K14" s="49" t="s">
        <v>32</v>
      </c>
    </row>
    <row r="15" spans="1:14" s="2" customFormat="1" outlineLevel="1" x14ac:dyDescent="0.25">
      <c r="B15" s="95"/>
      <c r="C15" s="415"/>
      <c r="D15" s="413"/>
      <c r="E15" s="52" t="s">
        <v>57</v>
      </c>
      <c r="F15" s="277" t="str">
        <f>Data!$D$21</f>
        <v>10.10.30.1</v>
      </c>
      <c r="G15" s="52" t="s">
        <v>661</v>
      </c>
      <c r="H15" s="56"/>
      <c r="I15" s="417"/>
      <c r="J15" s="47"/>
      <c r="K15" s="49" t="s">
        <v>32</v>
      </c>
    </row>
    <row r="16" spans="1:14" s="2" customFormat="1" outlineLevel="1" x14ac:dyDescent="0.25">
      <c r="B16" s="95"/>
      <c r="C16" s="415"/>
      <c r="D16" s="413"/>
      <c r="E16" s="52" t="s">
        <v>659</v>
      </c>
      <c r="F16" s="277" t="str">
        <f>Data!$D$21</f>
        <v>10.10.30.1</v>
      </c>
      <c r="G16" s="52" t="s">
        <v>661</v>
      </c>
      <c r="H16" s="56"/>
      <c r="I16" s="417"/>
      <c r="J16" s="47"/>
      <c r="K16" s="49" t="s">
        <v>32</v>
      </c>
    </row>
    <row r="17" spans="1:14" s="2" customFormat="1" outlineLevel="1" x14ac:dyDescent="0.25">
      <c r="B17" s="95"/>
      <c r="C17" s="415"/>
      <c r="D17" s="413"/>
      <c r="E17" s="52" t="s">
        <v>56</v>
      </c>
      <c r="F17" s="277" t="str">
        <f>Data!$D$21</f>
        <v>10.10.30.1</v>
      </c>
      <c r="G17" s="52" t="s">
        <v>661</v>
      </c>
      <c r="H17" s="56"/>
      <c r="I17" s="417"/>
      <c r="J17" s="47"/>
      <c r="K17" s="49" t="s">
        <v>32</v>
      </c>
    </row>
    <row r="18" spans="1:14" s="2" customFormat="1" outlineLevel="1" x14ac:dyDescent="0.25">
      <c r="B18" s="95"/>
      <c r="C18" s="415"/>
      <c r="D18" s="413"/>
      <c r="E18" s="52" t="s">
        <v>71</v>
      </c>
      <c r="F18" s="277" t="str">
        <f>Data!$D$21</f>
        <v>10.10.30.1</v>
      </c>
      <c r="G18" s="52" t="s">
        <v>661</v>
      </c>
      <c r="H18" s="56"/>
      <c r="I18" s="418"/>
      <c r="J18" s="47"/>
      <c r="K18" s="49" t="s">
        <v>32</v>
      </c>
    </row>
    <row r="19" spans="1:14" s="2" customFormat="1" outlineLevel="1" x14ac:dyDescent="0.25">
      <c r="B19" s="95"/>
      <c r="C19" s="415"/>
      <c r="D19" s="413"/>
      <c r="E19" s="52" t="s">
        <v>205</v>
      </c>
      <c r="F19" s="277" t="str">
        <f>Data!$D$21</f>
        <v>10.10.30.1</v>
      </c>
      <c r="G19" s="52" t="s">
        <v>661</v>
      </c>
      <c r="H19" s="56"/>
      <c r="I19" s="87" t="s">
        <v>427</v>
      </c>
      <c r="J19" s="47"/>
      <c r="K19" s="49" t="s">
        <v>32</v>
      </c>
    </row>
    <row r="20" spans="1:14" s="2" customFormat="1" outlineLevel="1" x14ac:dyDescent="0.25">
      <c r="B20" s="95"/>
      <c r="C20" s="415"/>
      <c r="D20" s="413"/>
      <c r="E20" s="52" t="s">
        <v>203</v>
      </c>
      <c r="F20" s="277" t="str">
        <f>Data!$D$21</f>
        <v>10.10.30.1</v>
      </c>
      <c r="G20" s="52" t="s">
        <v>661</v>
      </c>
      <c r="H20" s="56"/>
      <c r="I20" s="87" t="s">
        <v>207</v>
      </c>
      <c r="J20" s="47"/>
      <c r="K20" s="49" t="s">
        <v>32</v>
      </c>
    </row>
    <row r="21" spans="1:14" s="2" customFormat="1" outlineLevel="1" x14ac:dyDescent="0.25">
      <c r="B21" s="95"/>
      <c r="C21" s="415"/>
      <c r="D21" s="413"/>
      <c r="E21" s="53" t="s">
        <v>204</v>
      </c>
      <c r="F21" s="276" t="str">
        <f>Data!$D$21</f>
        <v>10.10.30.1</v>
      </c>
      <c r="G21" s="53" t="s">
        <v>661</v>
      </c>
      <c r="H21" s="57"/>
      <c r="I21" s="88" t="s">
        <v>208</v>
      </c>
      <c r="J21" s="47"/>
      <c r="K21" s="49" t="s">
        <v>32</v>
      </c>
    </row>
    <row r="22" spans="1:14" s="2" customFormat="1" outlineLevel="1" x14ac:dyDescent="0.25">
      <c r="B22" s="95"/>
      <c r="C22" s="62" t="s">
        <v>179</v>
      </c>
      <c r="D22" s="281" t="str">
        <f>LEFT(Data!D30,SEARCH("\",Data!D30,1)-1)</f>
        <v>pbx.example.com</v>
      </c>
      <c r="E22" s="85"/>
      <c r="F22" s="276" t="str">
        <f>Data!$D$21</f>
        <v>10.10.30.1</v>
      </c>
      <c r="G22" s="51" t="s">
        <v>660</v>
      </c>
      <c r="H22" s="57"/>
      <c r="I22" s="66" t="s">
        <v>187</v>
      </c>
      <c r="J22" s="47"/>
      <c r="K22" s="49" t="s">
        <v>32</v>
      </c>
    </row>
    <row r="23" spans="1:14" s="2" customFormat="1" outlineLevel="1" x14ac:dyDescent="0.25">
      <c r="B23" s="95"/>
      <c r="C23" s="62" t="s">
        <v>177</v>
      </c>
      <c r="D23" s="282" t="str">
        <f>Data!D11&amp;""</f>
        <v>sip-domain.com</v>
      </c>
      <c r="E23" s="50"/>
      <c r="F23" s="276" t="str">
        <f>Data!$D$21</f>
        <v>10.10.30.1</v>
      </c>
      <c r="G23" s="24" t="s">
        <v>55</v>
      </c>
      <c r="H23" s="57"/>
      <c r="I23" s="66" t="s">
        <v>188</v>
      </c>
      <c r="J23" s="47"/>
      <c r="K23" s="49" t="s">
        <v>32</v>
      </c>
    </row>
    <row r="24" spans="1:14" x14ac:dyDescent="0.25">
      <c r="A24" s="23"/>
      <c r="B24" s="96"/>
      <c r="C24" s="280"/>
      <c r="D24" s="279"/>
      <c r="E24" s="15"/>
      <c r="F24" s="279"/>
      <c r="G24" s="15"/>
      <c r="H24" s="15"/>
      <c r="I24" s="15"/>
      <c r="J24" s="15"/>
      <c r="K24" s="47"/>
      <c r="N24" s="2"/>
    </row>
  </sheetData>
  <dataConsolidate/>
  <mergeCells count="4">
    <mergeCell ref="D2:I2"/>
    <mergeCell ref="D10:D21"/>
    <mergeCell ref="C10:C21"/>
    <mergeCell ref="I10:I18"/>
  </mergeCells>
  <conditionalFormatting sqref="K1:K1048576">
    <cfRule type="containsBlanks" dxfId="4" priority="179">
      <formula>LEN(TRIM(K1))=0</formula>
    </cfRule>
  </conditionalFormatting>
  <conditionalFormatting sqref="K6:K194">
    <cfRule type="cellIs" dxfId="3" priority="175" operator="equal">
      <formula>"Später"</formula>
    </cfRule>
    <cfRule type="cellIs" dxfId="2" priority="176" operator="equal">
      <formula>"x"</formula>
    </cfRule>
    <cfRule type="cellIs" dxfId="1" priority="177" operator="equal">
      <formula>"ok"</formula>
    </cfRule>
    <cfRule type="cellIs" dxfId="0" priority="178" operator="equal">
      <formula>"na"</formula>
    </cfRule>
  </conditionalFormatting>
  <dataValidations disablePrompts="1" count="1">
    <dataValidation type="list" allowBlank="1" showInputMessage="1" showErrorMessage="1" sqref="K6:K1048576" xr:uid="{00000000-0002-0000-0700-000000000000}">
      <formula1>$N$4:$N$9</formula1>
    </dataValidation>
  </dataValidations>
  <hyperlinks>
    <hyperlink ref="D3" r:id="rId1" location="TCP_based_Services" xr:uid="{00000000-0004-0000-0700-000000000000}"/>
  </hyperlinks>
  <pageMargins left="0.7" right="0.7" top="0.78740157499999996" bottom="0.78740157499999996"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1" tint="0.499984740745262"/>
  </sheetPr>
  <dimension ref="B1:I13"/>
  <sheetViews>
    <sheetView workbookViewId="0">
      <selection activeCell="B1" sqref="B1"/>
    </sheetView>
  </sheetViews>
  <sheetFormatPr baseColWidth="10" defaultColWidth="11.42578125" defaultRowHeight="15" x14ac:dyDescent="0.25"/>
  <cols>
    <col min="1" max="1" width="1.7109375" style="2" customWidth="1"/>
    <col min="2" max="2" width="2.7109375" style="95" bestFit="1" customWidth="1"/>
    <col min="3" max="3" width="27.7109375" style="2" bestFit="1" customWidth="1"/>
    <col min="4" max="4" width="14.85546875" style="2" customWidth="1"/>
    <col min="5" max="6" width="11.42578125" style="2"/>
    <col min="7" max="7" width="82" style="2" bestFit="1" customWidth="1"/>
    <col min="8" max="8" width="29.140625" style="2" customWidth="1"/>
    <col min="9" max="9" width="2.5703125" style="2" customWidth="1"/>
    <col min="10" max="16384" width="11.42578125" style="2"/>
  </cols>
  <sheetData>
    <row r="1" spans="3:9" ht="15.75" thickBot="1" x14ac:dyDescent="0.3"/>
    <row r="2" spans="3:9" x14ac:dyDescent="0.25">
      <c r="C2" s="69" t="s">
        <v>54</v>
      </c>
      <c r="D2" s="423" t="s">
        <v>53</v>
      </c>
      <c r="E2" s="423"/>
      <c r="F2" s="423"/>
      <c r="G2" s="423"/>
      <c r="H2" s="424"/>
    </row>
    <row r="3" spans="3:9" x14ac:dyDescent="0.25">
      <c r="C3" s="70" t="s">
        <v>52</v>
      </c>
      <c r="D3" s="425" t="s">
        <v>51</v>
      </c>
      <c r="E3" s="425"/>
      <c r="F3" s="425"/>
      <c r="G3" s="425"/>
      <c r="H3" s="426"/>
    </row>
    <row r="4" spans="3:9" x14ac:dyDescent="0.25">
      <c r="C4" s="70" t="s">
        <v>50</v>
      </c>
      <c r="D4" s="425" t="s">
        <v>49</v>
      </c>
      <c r="E4" s="425"/>
      <c r="F4" s="425"/>
      <c r="G4" s="425"/>
      <c r="H4" s="426"/>
    </row>
    <row r="5" spans="3:9" ht="38.25" customHeight="1" thickBot="1" x14ac:dyDescent="0.3">
      <c r="C5" s="71" t="s">
        <v>68</v>
      </c>
      <c r="D5" s="427" t="s">
        <v>67</v>
      </c>
      <c r="E5" s="427"/>
      <c r="F5" s="427"/>
      <c r="G5" s="427"/>
      <c r="H5" s="428"/>
      <c r="I5" s="22"/>
    </row>
    <row r="6" spans="3:9" ht="15.75" thickBot="1" x14ac:dyDescent="0.3">
      <c r="C6" s="17"/>
    </row>
    <row r="7" spans="3:9" ht="15.75" thickBot="1" x14ac:dyDescent="0.3">
      <c r="C7" s="72" t="s">
        <v>48</v>
      </c>
      <c r="D7" s="73" t="s">
        <v>47</v>
      </c>
      <c r="E7" s="73" t="s">
        <v>46</v>
      </c>
      <c r="F7" s="73" t="s">
        <v>45</v>
      </c>
      <c r="G7" s="74"/>
      <c r="H7" s="75"/>
    </row>
    <row r="8" spans="3:9" x14ac:dyDescent="0.25">
      <c r="C8" s="419" t="s">
        <v>44</v>
      </c>
      <c r="D8" s="421" t="s">
        <v>43</v>
      </c>
      <c r="E8" s="421" t="s">
        <v>42</v>
      </c>
      <c r="F8" s="421">
        <v>200</v>
      </c>
      <c r="G8" s="79" t="s">
        <v>64</v>
      </c>
      <c r="H8" s="76" t="s">
        <v>176</v>
      </c>
    </row>
    <row r="9" spans="3:9" x14ac:dyDescent="0.25">
      <c r="C9" s="420"/>
      <c r="D9" s="422"/>
      <c r="E9" s="422"/>
      <c r="F9" s="422"/>
      <c r="G9" s="80" t="s">
        <v>65</v>
      </c>
      <c r="H9" s="76" t="s">
        <v>176</v>
      </c>
    </row>
    <row r="10" spans="3:9" x14ac:dyDescent="0.25">
      <c r="C10" s="18" t="s">
        <v>41</v>
      </c>
      <c r="D10" s="19" t="s">
        <v>36</v>
      </c>
      <c r="E10" s="19" t="s">
        <v>35</v>
      </c>
      <c r="F10" s="19">
        <v>201</v>
      </c>
      <c r="G10" s="81" t="s">
        <v>66</v>
      </c>
      <c r="H10" s="76" t="s">
        <v>176</v>
      </c>
    </row>
    <row r="11" spans="3:9" x14ac:dyDescent="0.25">
      <c r="C11" s="18" t="s">
        <v>40</v>
      </c>
      <c r="D11" s="19" t="s">
        <v>36</v>
      </c>
      <c r="E11" s="19" t="s">
        <v>35</v>
      </c>
      <c r="F11" s="19">
        <v>215</v>
      </c>
      <c r="G11" s="82" t="str">
        <f>"https://"&amp;Data!U4&amp;"/INSTALL/provisioning.htm?mac=#m&amp;provisioning-code=#p&amp;localip=#i"</f>
        <v>https://pbx.example.com/INSTALL/provisioning.htm?mac=#m&amp;provisioning-code=#p&amp;localip=#i</v>
      </c>
      <c r="H11" s="77" t="s">
        <v>175</v>
      </c>
    </row>
    <row r="12" spans="3:9" x14ac:dyDescent="0.25">
      <c r="C12" s="18" t="s">
        <v>39</v>
      </c>
      <c r="D12" s="19" t="s">
        <v>38</v>
      </c>
      <c r="E12" s="19" t="s">
        <v>35</v>
      </c>
      <c r="F12" s="19">
        <v>216</v>
      </c>
      <c r="G12" s="83">
        <v>1</v>
      </c>
      <c r="H12" s="77" t="s">
        <v>175</v>
      </c>
    </row>
    <row r="13" spans="3:9" ht="15.75" thickBot="1" x14ac:dyDescent="0.3">
      <c r="C13" s="20" t="s">
        <v>37</v>
      </c>
      <c r="D13" s="21" t="s">
        <v>36</v>
      </c>
      <c r="E13" s="21" t="s">
        <v>35</v>
      </c>
      <c r="F13" s="21">
        <v>220</v>
      </c>
      <c r="G13" s="84" t="s">
        <v>34</v>
      </c>
      <c r="H13" s="78" t="s">
        <v>176</v>
      </c>
    </row>
  </sheetData>
  <mergeCells count="8">
    <mergeCell ref="C8:C9"/>
    <mergeCell ref="D8:D9"/>
    <mergeCell ref="E8:E9"/>
    <mergeCell ref="F8:F9"/>
    <mergeCell ref="D2:H2"/>
    <mergeCell ref="D3:H3"/>
    <mergeCell ref="D4:H4"/>
    <mergeCell ref="D5:H5"/>
  </mergeCells>
  <hyperlinks>
    <hyperlink ref="D5" r:id="rId1" xr:uid="{00000000-0004-0000-0800-000000000000}"/>
  </hyperlinks>
  <pageMargins left="0.7" right="0.7" top="0.78740157499999996" bottom="0.78740157499999996"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tabColor theme="1" tint="0.499984740745262"/>
  </sheetPr>
  <dimension ref="B1:V39"/>
  <sheetViews>
    <sheetView zoomScale="85" zoomScaleNormal="85" workbookViewId="0">
      <selection activeCell="B2" sqref="B2"/>
    </sheetView>
  </sheetViews>
  <sheetFormatPr baseColWidth="10" defaultColWidth="11.42578125" defaultRowHeight="15" x14ac:dyDescent="0.25"/>
  <cols>
    <col min="1" max="1" width="4" style="1" customWidth="1"/>
    <col min="2" max="2" width="2.7109375" style="95" bestFit="1" customWidth="1"/>
    <col min="3" max="3" width="12.85546875" style="2" bestFit="1" customWidth="1"/>
    <col min="4" max="4" width="12.85546875" style="2" customWidth="1"/>
    <col min="5" max="5" width="15.140625" style="1" bestFit="1" customWidth="1"/>
    <col min="6" max="6" width="14.85546875" style="1" bestFit="1" customWidth="1"/>
    <col min="7" max="7" width="9.85546875" style="1" bestFit="1" customWidth="1"/>
    <col min="8" max="8" width="90.85546875" style="1" customWidth="1"/>
    <col min="9" max="12" width="3.28515625" style="26" customWidth="1"/>
    <col min="13" max="13" width="1.140625" style="26" customWidth="1"/>
    <col min="14" max="21" width="3.28515625" style="26" customWidth="1"/>
    <col min="22" max="22" width="17.140625" style="3" customWidth="1"/>
    <col min="23" max="16384" width="11.42578125" style="1"/>
  </cols>
  <sheetData>
    <row r="1" spans="2:22" ht="9" customHeight="1" thickBot="1" x14ac:dyDescent="0.3">
      <c r="F1" s="28"/>
    </row>
    <row r="2" spans="2:22" s="27" customFormat="1" ht="74.25" thickBot="1" x14ac:dyDescent="0.3">
      <c r="B2" s="98"/>
      <c r="C2" s="103" t="s">
        <v>153</v>
      </c>
      <c r="D2" s="109" t="s">
        <v>231</v>
      </c>
      <c r="E2" s="99" t="s">
        <v>150</v>
      </c>
      <c r="F2" s="39" t="s">
        <v>48</v>
      </c>
      <c r="G2" s="39" t="s">
        <v>151</v>
      </c>
      <c r="H2" s="39" t="s">
        <v>152</v>
      </c>
      <c r="I2" s="40" t="s">
        <v>144</v>
      </c>
      <c r="J2" s="40" t="s">
        <v>143</v>
      </c>
      <c r="K2" s="40" t="s">
        <v>142</v>
      </c>
      <c r="L2" s="40" t="s">
        <v>141</v>
      </c>
      <c r="M2" s="40"/>
      <c r="N2" s="40" t="s">
        <v>140</v>
      </c>
      <c r="O2" s="40" t="s">
        <v>139</v>
      </c>
      <c r="P2" s="40" t="s">
        <v>81</v>
      </c>
      <c r="Q2" s="40" t="s">
        <v>138</v>
      </c>
      <c r="R2" s="40" t="s">
        <v>137</v>
      </c>
      <c r="S2" s="40" t="s">
        <v>136</v>
      </c>
      <c r="T2" s="40" t="s">
        <v>135</v>
      </c>
      <c r="U2" s="40" t="s">
        <v>134</v>
      </c>
      <c r="V2" s="41" t="s">
        <v>132</v>
      </c>
    </row>
    <row r="3" spans="2:22" ht="4.5" customHeight="1" x14ac:dyDescent="0.25">
      <c r="C3" s="104"/>
      <c r="D3" s="110"/>
      <c r="E3" s="100"/>
      <c r="F3" s="36"/>
      <c r="G3" s="36"/>
      <c r="H3" s="36"/>
      <c r="I3" s="37"/>
      <c r="J3" s="37"/>
      <c r="K3" s="37"/>
      <c r="L3" s="37"/>
      <c r="M3" s="37"/>
      <c r="N3" s="37"/>
      <c r="O3" s="37"/>
      <c r="P3" s="37"/>
      <c r="Q3" s="37"/>
      <c r="R3" s="37"/>
      <c r="S3" s="37"/>
      <c r="T3" s="37"/>
      <c r="U3" s="37"/>
      <c r="V3" s="38"/>
    </row>
    <row r="4" spans="2:22" s="29" customFormat="1" x14ac:dyDescent="0.25">
      <c r="B4" s="97" t="s">
        <v>230</v>
      </c>
      <c r="C4" s="105" t="s">
        <v>148</v>
      </c>
      <c r="D4" s="112" t="s">
        <v>149</v>
      </c>
      <c r="E4" s="302" t="s">
        <v>79</v>
      </c>
      <c r="F4" s="303" t="s">
        <v>133</v>
      </c>
      <c r="G4" s="303" t="s">
        <v>79</v>
      </c>
      <c r="H4" s="303" t="str">
        <f>"https://"&amp;Data!U5&amp;"/"&amp;C4&amp;"/manager-domain-api"</f>
        <v>https://apps.example.com/manager/manager-domain-api</v>
      </c>
      <c r="I4" s="32"/>
      <c r="J4" s="32"/>
      <c r="K4" s="32"/>
      <c r="L4" s="32"/>
      <c r="M4" s="32"/>
      <c r="N4" s="32"/>
      <c r="O4" s="32"/>
      <c r="P4" s="32"/>
      <c r="Q4" s="32"/>
      <c r="R4" s="32"/>
      <c r="S4" s="32"/>
      <c r="T4" s="32"/>
      <c r="U4" s="32"/>
      <c r="V4" s="304"/>
    </row>
    <row r="5" spans="2:22" s="29" customFormat="1" x14ac:dyDescent="0.25">
      <c r="B5" s="97" t="s">
        <v>230</v>
      </c>
      <c r="C5" s="105" t="s">
        <v>148</v>
      </c>
      <c r="D5" s="112" t="s">
        <v>149</v>
      </c>
      <c r="E5" s="302" t="s">
        <v>342</v>
      </c>
      <c r="F5" s="303" t="s">
        <v>131</v>
      </c>
      <c r="G5" s="303" t="s">
        <v>89</v>
      </c>
      <c r="H5" s="303" t="str">
        <f>"https://"&amp;Data!U5&amp;"/"&amp;C5&amp;"/manager"</f>
        <v>https://apps.example.com/manager/manager</v>
      </c>
      <c r="I5" s="32"/>
      <c r="J5" s="32"/>
      <c r="K5" s="32"/>
      <c r="L5" s="32"/>
      <c r="M5" s="32"/>
      <c r="N5" s="31"/>
      <c r="O5" s="31"/>
      <c r="P5" s="31"/>
      <c r="Q5" s="31"/>
      <c r="R5" s="31"/>
      <c r="S5" s="31"/>
      <c r="T5" s="31"/>
      <c r="U5" s="31"/>
      <c r="V5" s="35"/>
    </row>
    <row r="6" spans="2:22" ht="4.5" customHeight="1" x14ac:dyDescent="0.25">
      <c r="C6" s="106"/>
      <c r="D6" s="111"/>
      <c r="E6" s="102"/>
      <c r="F6" s="33"/>
      <c r="G6" s="33"/>
      <c r="H6" s="33"/>
      <c r="I6" s="31"/>
      <c r="J6" s="31"/>
      <c r="K6" s="31"/>
      <c r="L6" s="31"/>
      <c r="M6" s="31"/>
      <c r="N6" s="31"/>
      <c r="O6" s="31"/>
      <c r="P6" s="31"/>
      <c r="Q6" s="31"/>
      <c r="R6" s="31"/>
      <c r="S6" s="31"/>
      <c r="T6" s="31"/>
      <c r="U6" s="31"/>
      <c r="V6" s="35"/>
    </row>
    <row r="7" spans="2:22" x14ac:dyDescent="0.25">
      <c r="B7" s="442" t="s">
        <v>230</v>
      </c>
      <c r="C7" s="434" t="s">
        <v>112</v>
      </c>
      <c r="D7" s="437" t="s">
        <v>323</v>
      </c>
      <c r="E7" s="102" t="s">
        <v>113</v>
      </c>
      <c r="F7" s="33" t="s">
        <v>112</v>
      </c>
      <c r="G7" s="33" t="s">
        <v>89</v>
      </c>
      <c r="H7" s="33" t="str">
        <f>"https://"&amp;Data!U5&amp;"/"&amp;Data!D11&amp;"/"&amp;C7&amp;"/innovaphone-devices"</f>
        <v>https://apps.example.com/sip-domain.com/devices/innovaphone-devices</v>
      </c>
      <c r="I7" s="31"/>
      <c r="J7" s="31"/>
      <c r="K7" s="31" t="s">
        <v>32</v>
      </c>
      <c r="L7" s="31"/>
      <c r="M7" s="31"/>
      <c r="N7" s="31"/>
      <c r="O7" s="31"/>
      <c r="P7" s="31"/>
      <c r="Q7" s="31"/>
      <c r="R7" s="31"/>
      <c r="S7" s="31"/>
      <c r="T7" s="31"/>
      <c r="U7" s="31"/>
      <c r="V7" s="35"/>
    </row>
    <row r="8" spans="2:22" x14ac:dyDescent="0.25">
      <c r="B8" s="443"/>
      <c r="C8" s="435"/>
      <c r="D8" s="438"/>
      <c r="E8" s="102" t="s">
        <v>111</v>
      </c>
      <c r="F8" s="33" t="s">
        <v>96</v>
      </c>
      <c r="G8" s="33" t="s">
        <v>89</v>
      </c>
      <c r="H8" s="33" t="str">
        <f>"https://"&amp;Data!U5&amp;"/"&amp;Data!D11&amp;"/"&amp;C7&amp;"/innovaphone-devices-api"</f>
        <v>https://apps.example.com/sip-domain.com/devices/innovaphone-devices-api</v>
      </c>
      <c r="I8" s="31"/>
      <c r="J8" s="31" t="s">
        <v>32</v>
      </c>
      <c r="K8" s="31" t="s">
        <v>32</v>
      </c>
      <c r="L8" s="31"/>
      <c r="M8" s="31"/>
      <c r="N8" s="31"/>
      <c r="O8" s="31"/>
      <c r="P8" s="31"/>
      <c r="Q8" s="31"/>
      <c r="R8" s="31"/>
      <c r="S8" s="31"/>
      <c r="T8" s="31"/>
      <c r="U8" s="31"/>
      <c r="V8" s="35"/>
    </row>
    <row r="9" spans="2:22" x14ac:dyDescent="0.25">
      <c r="B9" s="443"/>
      <c r="C9" s="436"/>
      <c r="D9" s="439"/>
      <c r="E9" s="305"/>
      <c r="F9" s="306"/>
      <c r="G9" s="306"/>
      <c r="H9" s="306" t="str">
        <f>"wss://"&amp;Data!U5&amp;"/"&amp;Data!D11&amp;"/"&amp;C7&amp;"/sysclients"</f>
        <v>wss://apps.example.com/sip-domain.com/devices/sysclients</v>
      </c>
      <c r="I9" s="31"/>
      <c r="J9" s="31"/>
      <c r="K9" s="31"/>
      <c r="L9" s="31"/>
      <c r="M9" s="31"/>
      <c r="N9" s="31"/>
      <c r="O9" s="31"/>
      <c r="P9" s="31"/>
      <c r="Q9" s="31"/>
      <c r="R9" s="31"/>
      <c r="S9" s="31"/>
      <c r="T9" s="31"/>
      <c r="U9" s="31"/>
      <c r="V9" s="35"/>
    </row>
    <row r="10" spans="2:22" x14ac:dyDescent="0.25">
      <c r="B10" s="443"/>
      <c r="C10" s="441" t="s">
        <v>97</v>
      </c>
      <c r="D10" s="440" t="s">
        <v>323</v>
      </c>
      <c r="E10" s="102" t="s">
        <v>99</v>
      </c>
      <c r="F10" s="33" t="s">
        <v>98</v>
      </c>
      <c r="G10" s="33" t="s">
        <v>89</v>
      </c>
      <c r="H10" s="33" t="str">
        <f>"https://"&amp;Data!U5&amp;"/"&amp;Data!D11&amp;"/"&amp;C10&amp;"/innovaphone-profile"</f>
        <v>https://apps.example.com/sip-domain.com/usersapp/innovaphone-profile</v>
      </c>
      <c r="I10" s="31"/>
      <c r="J10" s="31"/>
      <c r="K10" s="31" t="s">
        <v>32</v>
      </c>
      <c r="L10" s="31"/>
      <c r="M10" s="31"/>
      <c r="N10" s="31"/>
      <c r="O10" s="31"/>
      <c r="P10" s="31"/>
      <c r="Q10" s="31" t="s">
        <v>32</v>
      </c>
      <c r="R10" s="31" t="s">
        <v>32</v>
      </c>
      <c r="S10" s="31"/>
      <c r="T10" s="31" t="s">
        <v>32</v>
      </c>
      <c r="U10" s="31"/>
      <c r="V10" s="35" t="s">
        <v>96</v>
      </c>
    </row>
    <row r="11" spans="2:22" x14ac:dyDescent="0.25">
      <c r="B11" s="443"/>
      <c r="C11" s="441"/>
      <c r="D11" s="440"/>
      <c r="E11" s="102" t="s">
        <v>95</v>
      </c>
      <c r="F11" s="33" t="s">
        <v>94</v>
      </c>
      <c r="G11" s="33" t="s">
        <v>89</v>
      </c>
      <c r="H11" s="33" t="str">
        <f>"https://"&amp;Data!U5&amp;"/"&amp;Data!D11&amp;"/"&amp;C10&amp;"/innovaphone-users"</f>
        <v>https://apps.example.com/sip-domain.com/usersapp/innovaphone-users</v>
      </c>
      <c r="I11" s="31"/>
      <c r="J11" s="31"/>
      <c r="K11" s="31"/>
      <c r="L11" s="31"/>
      <c r="M11" s="31"/>
      <c r="N11" s="31"/>
      <c r="O11" s="31"/>
      <c r="P11" s="31"/>
      <c r="Q11" s="31"/>
      <c r="R11" s="31"/>
      <c r="S11" s="31"/>
      <c r="T11" s="31"/>
      <c r="U11" s="31"/>
      <c r="V11" s="35"/>
    </row>
    <row r="12" spans="2:22" x14ac:dyDescent="0.25">
      <c r="B12" s="443"/>
      <c r="C12" s="441"/>
      <c r="D12" s="440"/>
      <c r="E12" s="102" t="s">
        <v>93</v>
      </c>
      <c r="F12" s="33" t="s">
        <v>92</v>
      </c>
      <c r="G12" s="33" t="s">
        <v>89</v>
      </c>
      <c r="H12" s="33" t="str">
        <f>"https://"&amp;Data!U5&amp;"/"&amp;Data!D11&amp;"/"&amp;C10&amp;"/innovaphone-usersadmin"</f>
        <v>https://apps.example.com/sip-domain.com/usersapp/innovaphone-usersadmin</v>
      </c>
      <c r="I12" s="31"/>
      <c r="J12" s="31"/>
      <c r="K12" s="31"/>
      <c r="L12" s="31"/>
      <c r="M12" s="31"/>
      <c r="N12" s="31"/>
      <c r="O12" s="31"/>
      <c r="P12" s="31"/>
      <c r="Q12" s="31"/>
      <c r="R12" s="31"/>
      <c r="S12" s="31"/>
      <c r="T12" s="31"/>
      <c r="U12" s="31"/>
      <c r="V12" s="35"/>
    </row>
    <row r="13" spans="2:22" x14ac:dyDescent="0.25">
      <c r="B13" s="443"/>
      <c r="C13" s="441"/>
      <c r="D13" s="440"/>
      <c r="E13" s="102" t="s">
        <v>91</v>
      </c>
      <c r="F13" s="33" t="s">
        <v>90</v>
      </c>
      <c r="G13" s="33" t="s">
        <v>89</v>
      </c>
      <c r="H13" s="33" t="str">
        <f>"https://"&amp;Data!U5&amp;"/"&amp;Data!D11&amp;"/"&amp;C10&amp;"/innovaphone-usersapis"</f>
        <v>https://apps.example.com/sip-domain.com/usersapp/innovaphone-usersapis</v>
      </c>
      <c r="I13" s="31"/>
      <c r="J13" s="31" t="s">
        <v>32</v>
      </c>
      <c r="K13" s="31" t="s">
        <v>32</v>
      </c>
      <c r="L13" s="31"/>
      <c r="M13" s="31"/>
      <c r="N13" s="31"/>
      <c r="O13" s="31"/>
      <c r="P13" s="31"/>
      <c r="Q13" s="31"/>
      <c r="R13" s="31"/>
      <c r="S13" s="31"/>
      <c r="T13" s="31"/>
      <c r="U13" s="31"/>
      <c r="V13" s="35"/>
    </row>
    <row r="14" spans="2:22" x14ac:dyDescent="0.25">
      <c r="B14" s="443"/>
      <c r="C14" s="441" t="s">
        <v>120</v>
      </c>
      <c r="D14" s="440" t="s">
        <v>323</v>
      </c>
      <c r="E14" s="102" t="s">
        <v>126</v>
      </c>
      <c r="F14" s="33" t="s">
        <v>125</v>
      </c>
      <c r="G14" s="33" t="s">
        <v>89</v>
      </c>
      <c r="H14" s="33" t="str">
        <f>"https://"&amp;Data!U5&amp;"/"&amp;Data!D11&amp;"/"&amp;C14&amp;"/innovaphone-calllist"</f>
        <v>https://apps.example.com/sip-domain.com/reporting/innovaphone-calllist</v>
      </c>
      <c r="I14" s="31"/>
      <c r="J14" s="31"/>
      <c r="K14" s="31" t="s">
        <v>32</v>
      </c>
      <c r="L14" s="31"/>
      <c r="M14" s="31"/>
      <c r="N14" s="31"/>
      <c r="O14" s="31"/>
      <c r="P14" s="31"/>
      <c r="Q14" s="31"/>
      <c r="R14" s="31"/>
      <c r="S14" s="31"/>
      <c r="T14" s="31"/>
      <c r="U14" s="31"/>
      <c r="V14" s="35"/>
    </row>
    <row r="15" spans="2:22" x14ac:dyDescent="0.25">
      <c r="B15" s="443"/>
      <c r="C15" s="441"/>
      <c r="D15" s="440"/>
      <c r="E15" s="102" t="s">
        <v>123</v>
      </c>
      <c r="F15" s="33" t="s">
        <v>122</v>
      </c>
      <c r="G15" s="33" t="s">
        <v>89</v>
      </c>
      <c r="H15" s="33" t="str">
        <f>"https://"&amp;Data!U5&amp;"/"&amp;Data!D11&amp;"/"&amp;C14&amp;"/innovaphone-calllistapi"</f>
        <v>https://apps.example.com/sip-domain.com/reporting/innovaphone-calllistapi</v>
      </c>
      <c r="I15" s="31"/>
      <c r="J15" s="31" t="s">
        <v>32</v>
      </c>
      <c r="K15" s="31" t="s">
        <v>32</v>
      </c>
      <c r="L15" s="31"/>
      <c r="M15" s="31"/>
      <c r="N15" s="31"/>
      <c r="O15" s="31"/>
      <c r="P15" s="31"/>
      <c r="Q15" s="31"/>
      <c r="R15" s="31"/>
      <c r="S15" s="31"/>
      <c r="T15" s="31"/>
      <c r="U15" s="31"/>
      <c r="V15" s="35"/>
    </row>
    <row r="16" spans="2:22" x14ac:dyDescent="0.25">
      <c r="B16" s="443"/>
      <c r="C16" s="441"/>
      <c r="D16" s="440"/>
      <c r="E16" s="102" t="s">
        <v>121</v>
      </c>
      <c r="F16" s="33" t="s">
        <v>120</v>
      </c>
      <c r="G16" s="33" t="s">
        <v>89</v>
      </c>
      <c r="H16" s="33" t="str">
        <f>"https://"&amp;Data!U5&amp;"/"&amp;Data!D11&amp;"/"&amp;C14&amp;"/innovaphone-reporting"</f>
        <v>https://apps.example.com/sip-domain.com/reporting/innovaphone-reporting</v>
      </c>
      <c r="I16" s="31"/>
      <c r="J16" s="31"/>
      <c r="K16" s="31" t="s">
        <v>32</v>
      </c>
      <c r="L16" s="31"/>
      <c r="M16" s="31"/>
      <c r="N16" s="31"/>
      <c r="O16" s="31"/>
      <c r="P16" s="31"/>
      <c r="Q16" s="31"/>
      <c r="R16" s="31"/>
      <c r="S16" s="31"/>
      <c r="T16" s="31"/>
      <c r="U16" s="31"/>
      <c r="V16" s="35"/>
    </row>
    <row r="17" spans="2:22" x14ac:dyDescent="0.25">
      <c r="B17" s="443"/>
      <c r="C17" s="441"/>
      <c r="D17" s="440"/>
      <c r="E17" s="305"/>
      <c r="F17" s="306"/>
      <c r="G17" s="306"/>
      <c r="H17" s="306" t="str">
        <f>"https://"&amp;Data!U5&amp;"/"&amp;Data!D11&amp;"/"&amp;C14&amp;"/mypbx"</f>
        <v>https://apps.example.com/sip-domain.com/reporting/mypbx</v>
      </c>
      <c r="I17" s="31"/>
      <c r="J17" s="31"/>
      <c r="K17" s="31"/>
      <c r="L17" s="31"/>
      <c r="M17" s="31"/>
      <c r="N17" s="31"/>
      <c r="O17" s="31"/>
      <c r="P17" s="31"/>
      <c r="Q17" s="31"/>
      <c r="R17" s="31"/>
      <c r="S17" s="31"/>
      <c r="T17" s="31"/>
      <c r="U17" s="31"/>
      <c r="V17" s="35"/>
    </row>
    <row r="18" spans="2:22" ht="4.5" customHeight="1" x14ac:dyDescent="0.25">
      <c r="B18" s="443"/>
      <c r="C18" s="106"/>
      <c r="D18" s="300"/>
      <c r="E18" s="102"/>
      <c r="F18" s="33"/>
      <c r="G18" s="33"/>
      <c r="H18" s="33"/>
      <c r="I18" s="31"/>
      <c r="J18" s="31"/>
      <c r="K18" s="31"/>
      <c r="L18" s="31"/>
      <c r="M18" s="31"/>
      <c r="N18" s="31"/>
      <c r="O18" s="31"/>
      <c r="P18" s="31"/>
      <c r="Q18" s="31"/>
      <c r="R18" s="31"/>
      <c r="S18" s="31"/>
      <c r="T18" s="31"/>
      <c r="U18" s="31"/>
      <c r="V18" s="35"/>
    </row>
    <row r="19" spans="2:22" x14ac:dyDescent="0.25">
      <c r="B19" s="443"/>
      <c r="C19" s="325"/>
      <c r="D19" s="326"/>
      <c r="E19" s="305" t="s">
        <v>471</v>
      </c>
      <c r="F19" s="306" t="s">
        <v>472</v>
      </c>
      <c r="G19" s="306" t="s">
        <v>89</v>
      </c>
      <c r="H19" s="306" t="s">
        <v>470</v>
      </c>
      <c r="I19" s="31"/>
      <c r="J19" s="31"/>
      <c r="K19" s="31"/>
      <c r="L19" s="31"/>
      <c r="M19" s="31"/>
      <c r="N19" s="31"/>
      <c r="O19" s="31"/>
      <c r="P19" s="31"/>
      <c r="Q19" s="31"/>
      <c r="R19" s="31"/>
      <c r="S19" s="31"/>
      <c r="T19" s="31"/>
      <c r="U19" s="31"/>
      <c r="V19" s="35"/>
    </row>
    <row r="20" spans="2:22" ht="4.5" customHeight="1" x14ac:dyDescent="0.25">
      <c r="B20" s="443"/>
      <c r="C20" s="106"/>
      <c r="D20" s="300"/>
      <c r="E20" s="102"/>
      <c r="F20" s="33"/>
      <c r="G20" s="33"/>
      <c r="H20" s="33"/>
      <c r="I20" s="31"/>
      <c r="J20" s="31"/>
      <c r="K20" s="31"/>
      <c r="L20" s="31"/>
      <c r="M20" s="31"/>
      <c r="N20" s="31"/>
      <c r="O20" s="31"/>
      <c r="P20" s="31"/>
      <c r="Q20" s="31"/>
      <c r="R20" s="31"/>
      <c r="S20" s="31"/>
      <c r="T20" s="31"/>
      <c r="U20" s="31"/>
      <c r="V20" s="35"/>
    </row>
    <row r="21" spans="2:22" x14ac:dyDescent="0.25">
      <c r="B21" s="443"/>
      <c r="C21" s="441" t="s">
        <v>124</v>
      </c>
      <c r="D21" s="440" t="s">
        <v>323</v>
      </c>
      <c r="E21" s="102" t="s">
        <v>129</v>
      </c>
      <c r="F21" s="33" t="s">
        <v>124</v>
      </c>
      <c r="G21" s="33" t="s">
        <v>89</v>
      </c>
      <c r="H21" s="33" t="str">
        <f>"https://"&amp;Data!U5&amp;"/"&amp;Data!D11&amp;"/"&amp;C21&amp;"/innovaphone-calendar"</f>
        <v>https://apps.example.com/sip-domain.com/calendar/innovaphone-calendar</v>
      </c>
      <c r="I21" s="31"/>
      <c r="J21" s="31"/>
      <c r="K21" s="31" t="s">
        <v>32</v>
      </c>
      <c r="L21" s="31"/>
      <c r="M21" s="31"/>
      <c r="N21" s="31"/>
      <c r="O21" s="31"/>
      <c r="P21" s="31"/>
      <c r="Q21" s="31" t="s">
        <v>32</v>
      </c>
      <c r="R21" s="31"/>
      <c r="S21" s="31" t="s">
        <v>32</v>
      </c>
      <c r="T21" s="31"/>
      <c r="U21" s="31"/>
      <c r="V21" s="35"/>
    </row>
    <row r="22" spans="2:22" x14ac:dyDescent="0.25">
      <c r="B22" s="443"/>
      <c r="C22" s="441"/>
      <c r="D22" s="440"/>
      <c r="E22" s="102" t="s">
        <v>128</v>
      </c>
      <c r="F22" s="33" t="s">
        <v>127</v>
      </c>
      <c r="G22" s="33" t="s">
        <v>89</v>
      </c>
      <c r="H22" s="33" t="str">
        <f>"https://"&amp;Data!U5&amp;"/"&amp;Data!D11&amp;"/"&amp;C21&amp;"/innovaphone-calendaradmin"</f>
        <v>https://apps.example.com/sip-domain.com/calendar/innovaphone-calendaradmin</v>
      </c>
      <c r="I22" s="31"/>
      <c r="J22" s="31"/>
      <c r="K22" s="31"/>
      <c r="L22" s="31"/>
      <c r="M22" s="31"/>
      <c r="N22" s="31"/>
      <c r="O22" s="31"/>
      <c r="P22" s="31"/>
      <c r="Q22" s="31"/>
      <c r="R22" s="31"/>
      <c r="S22" s="31"/>
      <c r="T22" s="31"/>
      <c r="U22" s="31"/>
      <c r="V22" s="35"/>
    </row>
    <row r="23" spans="2:22" ht="15" customHeight="1" x14ac:dyDescent="0.25">
      <c r="B23" s="443"/>
      <c r="C23" s="441" t="s">
        <v>118</v>
      </c>
      <c r="D23" s="437" t="s">
        <v>323</v>
      </c>
      <c r="E23" s="102" t="s">
        <v>119</v>
      </c>
      <c r="F23" s="33" t="s">
        <v>118</v>
      </c>
      <c r="G23" s="33" t="s">
        <v>89</v>
      </c>
      <c r="H23" s="33" t="str">
        <f>"https://"&amp;Data!U5&amp;"/"&amp;Data!D11&amp;"/"&amp;C23&amp;"/innovaphone-contacts"</f>
        <v>https://apps.example.com/sip-domain.com/contacts/innovaphone-contacts</v>
      </c>
      <c r="I23" s="31"/>
      <c r="J23" s="31"/>
      <c r="K23" s="31"/>
      <c r="L23" s="31"/>
      <c r="M23" s="31"/>
      <c r="N23" s="31"/>
      <c r="O23" s="31"/>
      <c r="P23" s="31"/>
      <c r="Q23" s="31"/>
      <c r="R23" s="31"/>
      <c r="S23" s="31"/>
      <c r="T23" s="31"/>
      <c r="U23" s="31"/>
      <c r="V23" s="35"/>
    </row>
    <row r="24" spans="2:22" x14ac:dyDescent="0.25">
      <c r="B24" s="443"/>
      <c r="C24" s="441"/>
      <c r="D24" s="438"/>
      <c r="E24" s="102" t="s">
        <v>117</v>
      </c>
      <c r="F24" s="33" t="s">
        <v>116</v>
      </c>
      <c r="G24" s="33" t="s">
        <v>89</v>
      </c>
      <c r="H24" s="33" t="str">
        <f>"https://"&amp;Data!U5&amp;"/"&amp;Data!D11&amp;"/"&amp;C23&amp;"/innovaphone-contacts-admin"</f>
        <v>https://apps.example.com/sip-domain.com/contacts/innovaphone-contacts-admin</v>
      </c>
      <c r="I24" s="31"/>
      <c r="J24" s="31"/>
      <c r="K24" s="31"/>
      <c r="L24" s="31"/>
      <c r="M24" s="31"/>
      <c r="N24" s="31"/>
      <c r="O24" s="31"/>
      <c r="P24" s="31"/>
      <c r="Q24" s="31"/>
      <c r="R24" s="31"/>
      <c r="S24" s="31"/>
      <c r="T24" s="31"/>
      <c r="U24" s="31"/>
      <c r="V24" s="35"/>
    </row>
    <row r="25" spans="2:22" x14ac:dyDescent="0.25">
      <c r="B25" s="443"/>
      <c r="C25" s="441"/>
      <c r="D25" s="439"/>
      <c r="E25" s="102" t="s">
        <v>115</v>
      </c>
      <c r="F25" s="33" t="s">
        <v>114</v>
      </c>
      <c r="G25" s="33" t="s">
        <v>89</v>
      </c>
      <c r="H25" s="33" t="str">
        <f>"https://"&amp;Data!U5&amp;"/"&amp;Data!D11&amp;"/"&amp;C23&amp;"/innovaphone-contacts-searchapi"</f>
        <v>https://apps.example.com/sip-domain.com/contacts/innovaphone-contacts-searchapi</v>
      </c>
      <c r="I25" s="31"/>
      <c r="J25" s="31" t="s">
        <v>32</v>
      </c>
      <c r="K25" s="31" t="s">
        <v>32</v>
      </c>
      <c r="L25" s="31"/>
      <c r="M25" s="31"/>
      <c r="N25" s="31"/>
      <c r="O25" s="31"/>
      <c r="P25" s="31"/>
      <c r="Q25" s="31"/>
      <c r="R25" s="31"/>
      <c r="S25" s="31" t="s">
        <v>32</v>
      </c>
      <c r="T25" s="31"/>
      <c r="U25" s="31"/>
      <c r="V25" s="35"/>
    </row>
    <row r="26" spans="2:22" x14ac:dyDescent="0.25">
      <c r="B26" s="443"/>
      <c r="C26" s="441" t="s">
        <v>109</v>
      </c>
      <c r="D26" s="440" t="s">
        <v>323</v>
      </c>
      <c r="E26" s="102" t="s">
        <v>110</v>
      </c>
      <c r="F26" s="33" t="s">
        <v>109</v>
      </c>
      <c r="G26" s="33" t="s">
        <v>89</v>
      </c>
      <c r="H26" s="33" t="str">
        <f>"https://"&amp;Data!U5&amp;"/"&amp;Data!D11&amp;"/"&amp;C26&amp;"/innovaphone-files"</f>
        <v>https://apps.example.com/sip-domain.com/files/innovaphone-files</v>
      </c>
      <c r="I26" s="31"/>
      <c r="J26" s="31"/>
      <c r="K26" s="31"/>
      <c r="L26" s="31"/>
      <c r="M26" s="31"/>
      <c r="N26" s="31"/>
      <c r="O26" s="31"/>
      <c r="P26" s="31"/>
      <c r="Q26" s="31"/>
      <c r="R26" s="31"/>
      <c r="S26" s="31"/>
      <c r="T26" s="31"/>
      <c r="U26" s="31"/>
      <c r="V26" s="35"/>
    </row>
    <row r="27" spans="2:22" x14ac:dyDescent="0.25">
      <c r="B27" s="443"/>
      <c r="C27" s="441"/>
      <c r="D27" s="440"/>
      <c r="E27" s="102" t="s">
        <v>107</v>
      </c>
      <c r="F27" s="33" t="s">
        <v>106</v>
      </c>
      <c r="G27" s="33" t="s">
        <v>89</v>
      </c>
      <c r="H27" s="33" t="str">
        <f>"https://"&amp;Data!U5&amp;"/"&amp;Data!D11&amp;"/"&amp;C26&amp;"/innovaphone-files-api"</f>
        <v>https://apps.example.com/sip-domain.com/files/innovaphone-files-api</v>
      </c>
      <c r="I27" s="31"/>
      <c r="J27" s="31" t="s">
        <v>32</v>
      </c>
      <c r="K27" s="31" t="s">
        <v>32</v>
      </c>
      <c r="L27" s="31"/>
      <c r="M27" s="31"/>
      <c r="N27" s="31"/>
      <c r="O27" s="31"/>
      <c r="P27" s="31"/>
      <c r="Q27" s="31"/>
      <c r="R27" s="31"/>
      <c r="S27" s="31"/>
      <c r="T27" s="31"/>
      <c r="U27" s="31"/>
      <c r="V27" s="35"/>
    </row>
    <row r="28" spans="2:22" x14ac:dyDescent="0.25">
      <c r="B28" s="443"/>
      <c r="C28" s="434" t="s">
        <v>108</v>
      </c>
      <c r="D28" s="437" t="s">
        <v>323</v>
      </c>
      <c r="E28" s="102" t="s">
        <v>130</v>
      </c>
      <c r="F28" s="33" t="s">
        <v>108</v>
      </c>
      <c r="G28" s="33" t="s">
        <v>89</v>
      </c>
      <c r="H28" s="33" t="str">
        <f>"https://"&amp;Data!U5&amp;"/"&amp;Data!D11&amp;"/"&amp;C28&amp;"/innovaphone-files"</f>
        <v>https://apps.example.com/sip-domain.com/backup-files/innovaphone-files</v>
      </c>
      <c r="I28" s="31"/>
      <c r="J28" s="31"/>
      <c r="K28" s="31"/>
      <c r="L28" s="31"/>
      <c r="M28" s="31"/>
      <c r="N28" s="31"/>
      <c r="O28" s="31"/>
      <c r="P28" s="31"/>
      <c r="Q28" s="31"/>
      <c r="R28" s="31"/>
      <c r="S28" s="31"/>
      <c r="T28" s="31"/>
      <c r="U28" s="31"/>
      <c r="V28" s="35"/>
    </row>
    <row r="29" spans="2:22" x14ac:dyDescent="0.25">
      <c r="B29" s="443"/>
      <c r="C29" s="436"/>
      <c r="D29" s="439"/>
      <c r="E29" s="102" t="s">
        <v>654</v>
      </c>
      <c r="F29" s="33" t="s">
        <v>655</v>
      </c>
      <c r="G29" s="33" t="s">
        <v>89</v>
      </c>
      <c r="H29" s="33" t="str">
        <f>"https://"&amp;Data!U5&amp;"/"&amp;Data!D11&amp;"/"&amp;C28&amp;"/innovaphone-files-api"</f>
        <v>https://apps.example.com/sip-domain.com/backup-files/innovaphone-files-api</v>
      </c>
      <c r="I29" s="31"/>
      <c r="J29" s="31" t="s">
        <v>32</v>
      </c>
      <c r="K29" s="31" t="s">
        <v>32</v>
      </c>
      <c r="L29" s="31"/>
      <c r="M29" s="31"/>
      <c r="N29" s="31"/>
      <c r="O29" s="31"/>
      <c r="P29" s="31"/>
      <c r="Q29" s="31"/>
      <c r="R29" s="31"/>
      <c r="S29" s="31"/>
      <c r="T29" s="31"/>
      <c r="U29" s="31"/>
      <c r="V29" s="35"/>
    </row>
    <row r="30" spans="2:22" ht="15" customHeight="1" x14ac:dyDescent="0.25">
      <c r="B30" s="443"/>
      <c r="C30" s="441" t="s">
        <v>104</v>
      </c>
      <c r="D30" s="437" t="s">
        <v>323</v>
      </c>
      <c r="E30" s="102" t="s">
        <v>105</v>
      </c>
      <c r="F30" s="33" t="s">
        <v>104</v>
      </c>
      <c r="G30" s="33" t="s">
        <v>89</v>
      </c>
      <c r="H30" s="33" t="str">
        <f>"https://"&amp;Data!U5&amp;"/"&amp;Data!D11&amp;"/"&amp;C30&amp;"/innovaphone-eventsapp"</f>
        <v>https://apps.example.com/sip-domain.com/events/innovaphone-eventsapp</v>
      </c>
      <c r="I30" s="31"/>
      <c r="J30" s="31"/>
      <c r="K30" s="31"/>
      <c r="L30" s="31"/>
      <c r="M30" s="31"/>
      <c r="N30" s="31"/>
      <c r="O30" s="31"/>
      <c r="P30" s="31"/>
      <c r="Q30" s="31"/>
      <c r="R30" s="31"/>
      <c r="S30" s="31"/>
      <c r="T30" s="31"/>
      <c r="U30" s="31"/>
      <c r="V30" s="35"/>
    </row>
    <row r="31" spans="2:22" ht="15" customHeight="1" x14ac:dyDescent="0.25">
      <c r="B31" s="443"/>
      <c r="C31" s="441"/>
      <c r="D31" s="438"/>
      <c r="E31" s="102" t="s">
        <v>469</v>
      </c>
      <c r="F31" s="33" t="s">
        <v>468</v>
      </c>
      <c r="G31" s="33" t="s">
        <v>89</v>
      </c>
      <c r="H31" s="33" t="str">
        <f>"https://"&amp;Data!U5&amp;"/"&amp;Data!D11&amp;"/"&amp;C30&amp;"/innovaphone-events-api"</f>
        <v>https://apps.example.com/sip-domain.com/events/innovaphone-events-api</v>
      </c>
      <c r="I31" s="31"/>
      <c r="J31" s="31"/>
      <c r="K31" s="31" t="s">
        <v>32</v>
      </c>
      <c r="L31" s="31"/>
      <c r="M31" s="31"/>
      <c r="N31" s="31"/>
      <c r="O31" s="31"/>
      <c r="P31" s="31"/>
      <c r="Q31" s="31"/>
      <c r="R31" s="31"/>
      <c r="S31" s="31"/>
      <c r="T31" s="31"/>
      <c r="U31" s="31"/>
      <c r="V31" s="35"/>
    </row>
    <row r="32" spans="2:22" x14ac:dyDescent="0.25">
      <c r="B32" s="443"/>
      <c r="C32" s="441"/>
      <c r="D32" s="438"/>
      <c r="E32" s="102" t="s">
        <v>103</v>
      </c>
      <c r="F32" s="33" t="s">
        <v>102</v>
      </c>
      <c r="G32" s="33" t="s">
        <v>89</v>
      </c>
      <c r="H32" s="33" t="str">
        <f>"https://"&amp;Data!U5&amp;"/"&amp;Data!D11&amp;"/"&amp;C30&amp;"/innovaphone-alarms"</f>
        <v>https://apps.example.com/sip-domain.com/events/innovaphone-alarms</v>
      </c>
      <c r="I32" s="31"/>
      <c r="J32" s="31"/>
      <c r="K32" s="31"/>
      <c r="L32" s="31"/>
      <c r="M32" s="31"/>
      <c r="N32" s="31"/>
      <c r="O32" s="31"/>
      <c r="P32" s="31"/>
      <c r="Q32" s="31"/>
      <c r="R32" s="31"/>
      <c r="S32" s="31"/>
      <c r="T32" s="31"/>
      <c r="U32" s="31"/>
      <c r="V32" s="35"/>
    </row>
    <row r="33" spans="2:22" x14ac:dyDescent="0.25">
      <c r="B33" s="443"/>
      <c r="C33" s="441"/>
      <c r="D33" s="439"/>
      <c r="E33" s="102" t="s">
        <v>101</v>
      </c>
      <c r="F33" s="33" t="s">
        <v>100</v>
      </c>
      <c r="G33" s="33" t="s">
        <v>89</v>
      </c>
      <c r="H33" s="33" t="str">
        <f>"https://"&amp;Data!U5&amp;"/"&amp;Data!D11&amp;"/"&amp;C30&amp;"/innovaphone-logging"</f>
        <v>https://apps.example.com/sip-domain.com/events/innovaphone-logging</v>
      </c>
      <c r="I33" s="31"/>
      <c r="J33" s="31"/>
      <c r="K33" s="31"/>
      <c r="L33" s="31"/>
      <c r="M33" s="31"/>
      <c r="N33" s="31"/>
      <c r="O33" s="31"/>
      <c r="P33" s="31"/>
      <c r="Q33" s="31"/>
      <c r="R33" s="31"/>
      <c r="S33" s="31"/>
      <c r="T33" s="31"/>
      <c r="U33" s="31"/>
      <c r="V33" s="35"/>
    </row>
    <row r="34" spans="2:22" ht="4.5" customHeight="1" x14ac:dyDescent="0.25">
      <c r="B34" s="443"/>
      <c r="C34" s="106"/>
      <c r="D34" s="300"/>
      <c r="E34" s="102"/>
      <c r="F34" s="33"/>
      <c r="G34" s="33"/>
      <c r="H34" s="33"/>
      <c r="I34" s="31"/>
      <c r="J34" s="31"/>
      <c r="K34" s="31"/>
      <c r="L34" s="31"/>
      <c r="M34" s="31"/>
      <c r="N34" s="31"/>
      <c r="O34" s="31"/>
      <c r="P34" s="31"/>
      <c r="Q34" s="31"/>
      <c r="R34" s="31"/>
      <c r="S34" s="31"/>
      <c r="T34" s="31"/>
      <c r="U34" s="31"/>
      <c r="V34" s="35"/>
    </row>
    <row r="35" spans="2:22" ht="30" x14ac:dyDescent="0.25">
      <c r="B35" s="443"/>
      <c r="C35" s="107" t="s">
        <v>87</v>
      </c>
      <c r="D35" s="301" t="s">
        <v>323</v>
      </c>
      <c r="E35" s="102" t="s">
        <v>88</v>
      </c>
      <c r="F35" s="33" t="s">
        <v>87</v>
      </c>
      <c r="G35" s="33" t="s">
        <v>88</v>
      </c>
      <c r="H35" s="33" t="str">
        <f>"https://"&amp;Data!U5&amp;"/"&amp;Data!D11&amp;"/"&amp;C35&amp;"/innovaphone-fax"</f>
        <v>https://apps.example.com/sip-domain.com/fax/innovaphone-fax</v>
      </c>
      <c r="I35" s="31"/>
      <c r="J35" s="31"/>
      <c r="K35" s="31"/>
      <c r="L35" s="31"/>
      <c r="M35" s="31"/>
      <c r="N35" s="31"/>
      <c r="O35" s="31"/>
      <c r="P35" s="31"/>
      <c r="Q35" s="31"/>
      <c r="R35" s="31"/>
      <c r="S35" s="31"/>
      <c r="T35" s="31"/>
      <c r="U35" s="31"/>
      <c r="V35" s="35"/>
    </row>
    <row r="36" spans="2:22" ht="30" x14ac:dyDescent="0.25">
      <c r="B36" s="443"/>
      <c r="C36" s="107" t="s">
        <v>85</v>
      </c>
      <c r="D36" s="301" t="s">
        <v>323</v>
      </c>
      <c r="E36" s="102" t="s">
        <v>86</v>
      </c>
      <c r="F36" s="33" t="s">
        <v>85</v>
      </c>
      <c r="G36" s="33" t="s">
        <v>84</v>
      </c>
      <c r="H36" s="33" t="str">
        <f>"https://"&amp;Data!U5&amp;"/"&amp;Data!D11&amp;"/"&amp;C36&amp;"/vm.xml?$_pbxmwidir=vm_files&amp;amp;$app=on"</f>
        <v>https://apps.example.com/sip-domain.com/voicemail_de/vm.xml?$_pbxmwidir=vm_files&amp;amp;$app=on</v>
      </c>
      <c r="I36" s="31"/>
      <c r="J36" s="31"/>
      <c r="K36" s="31"/>
      <c r="L36" s="31"/>
      <c r="M36" s="31"/>
      <c r="N36" s="31"/>
      <c r="O36" s="31"/>
      <c r="P36" s="31"/>
      <c r="Q36" s="31"/>
      <c r="R36" s="31"/>
      <c r="S36" s="31"/>
      <c r="T36" s="31"/>
      <c r="U36" s="31"/>
      <c r="V36" s="35"/>
    </row>
    <row r="37" spans="2:22" ht="30" x14ac:dyDescent="0.25">
      <c r="B37" s="444"/>
      <c r="C37" s="107" t="s">
        <v>80</v>
      </c>
      <c r="D37" s="301" t="s">
        <v>323</v>
      </c>
      <c r="E37" s="102" t="s">
        <v>83</v>
      </c>
      <c r="F37" s="33" t="s">
        <v>82</v>
      </c>
      <c r="G37" s="33" t="s">
        <v>81</v>
      </c>
      <c r="H37" s="307" t="str">
        <f>"https://"&amp;Data!U5&amp;"/"&amp;Data!D11&amp;"/"&amp;C37&amp;"/innovaphone-messages-api"</f>
        <v>https://apps.example.com/sip-domain.com/messages/innovaphone-messages-api</v>
      </c>
      <c r="I37" s="31"/>
      <c r="J37" s="31"/>
      <c r="K37" s="31"/>
      <c r="L37" s="31"/>
      <c r="M37" s="31"/>
      <c r="N37" s="31"/>
      <c r="O37" s="93"/>
      <c r="P37" s="31"/>
      <c r="Q37" s="31"/>
      <c r="R37" s="31"/>
      <c r="S37" s="31"/>
      <c r="T37" s="31"/>
      <c r="U37" s="31"/>
      <c r="V37" s="35"/>
    </row>
    <row r="38" spans="2:22" ht="4.5" customHeight="1" x14ac:dyDescent="0.25">
      <c r="C38" s="108"/>
      <c r="D38" s="111"/>
      <c r="E38" s="101"/>
      <c r="F38" s="30"/>
      <c r="G38" s="30"/>
      <c r="H38" s="30"/>
      <c r="I38" s="31"/>
      <c r="J38" s="31"/>
      <c r="K38" s="31"/>
      <c r="L38" s="31"/>
      <c r="M38" s="31"/>
      <c r="N38" s="31"/>
      <c r="O38" s="93"/>
      <c r="P38" s="31"/>
      <c r="Q38" s="31"/>
      <c r="R38" s="31"/>
      <c r="S38" s="31"/>
      <c r="T38" s="31"/>
      <c r="U38" s="31"/>
      <c r="V38" s="34"/>
    </row>
    <row r="39" spans="2:22" ht="39.6" customHeight="1" thickBot="1" x14ac:dyDescent="0.3">
      <c r="C39" s="432" t="s">
        <v>653</v>
      </c>
      <c r="D39" s="433"/>
      <c r="E39" s="327" t="s">
        <v>77</v>
      </c>
      <c r="F39" s="328" t="s">
        <v>78</v>
      </c>
      <c r="G39" s="328" t="s">
        <v>77</v>
      </c>
      <c r="H39" s="328" t="s">
        <v>76</v>
      </c>
      <c r="I39" s="429" t="s">
        <v>652</v>
      </c>
      <c r="J39" s="430"/>
      <c r="K39" s="430"/>
      <c r="L39" s="430"/>
      <c r="M39" s="430"/>
      <c r="N39" s="430"/>
      <c r="O39" s="430"/>
      <c r="P39" s="430"/>
      <c r="Q39" s="430"/>
      <c r="R39" s="430"/>
      <c r="S39" s="430"/>
      <c r="T39" s="430"/>
      <c r="U39" s="430"/>
      <c r="V39" s="431"/>
    </row>
  </sheetData>
  <mergeCells count="19">
    <mergeCell ref="B7:B37"/>
    <mergeCell ref="C28:C29"/>
    <mergeCell ref="D28:D29"/>
    <mergeCell ref="I39:V39"/>
    <mergeCell ref="C39:D39"/>
    <mergeCell ref="C7:C9"/>
    <mergeCell ref="D7:D9"/>
    <mergeCell ref="D10:D13"/>
    <mergeCell ref="D14:D17"/>
    <mergeCell ref="D21:D22"/>
    <mergeCell ref="C14:C17"/>
    <mergeCell ref="C21:C22"/>
    <mergeCell ref="C10:C13"/>
    <mergeCell ref="D23:D25"/>
    <mergeCell ref="D26:D27"/>
    <mergeCell ref="D30:D33"/>
    <mergeCell ref="C30:C33"/>
    <mergeCell ref="C26:C27"/>
    <mergeCell ref="C23:C25"/>
  </mergeCells>
  <pageMargins left="0.7" right="0.7" top="0.78740157499999996" bottom="0.78740157499999996" header="0.3" footer="0.3"/>
  <pageSetup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3">
    <tabColor theme="1" tint="0.499984740745262"/>
  </sheetPr>
  <dimension ref="B2:U26"/>
  <sheetViews>
    <sheetView zoomScale="85" zoomScaleNormal="85" workbookViewId="0">
      <selection activeCell="C2" sqref="C2"/>
    </sheetView>
  </sheetViews>
  <sheetFormatPr baseColWidth="10" defaultRowHeight="15" x14ac:dyDescent="0.25"/>
  <cols>
    <col min="1" max="1" width="3.140625" customWidth="1"/>
    <col min="2" max="2" width="2.7109375" customWidth="1"/>
    <col min="3" max="3" width="22" customWidth="1"/>
    <col min="4" max="4" width="7.42578125" customWidth="1"/>
    <col min="5" max="5" width="16" customWidth="1"/>
    <col min="6" max="6" width="2.7109375" customWidth="1"/>
    <col min="7" max="7" width="22" customWidth="1"/>
    <col min="8" max="8" width="2.7109375" customWidth="1"/>
    <col min="9" max="9" width="8" customWidth="1"/>
    <col min="10" max="10" width="2.7109375" customWidth="1"/>
    <col min="11" max="11" width="15.7109375" bestFit="1" customWidth="1"/>
    <col min="12" max="12" width="15.140625" customWidth="1"/>
    <col min="13" max="13" width="2.7109375" customWidth="1"/>
    <col min="14" max="14" width="5.5703125" customWidth="1"/>
    <col min="15" max="15" width="21.85546875" style="225" bestFit="1" customWidth="1"/>
    <col min="16" max="16" width="5.5703125" customWidth="1"/>
    <col min="17" max="17" width="2.85546875" customWidth="1"/>
    <col min="18" max="18" width="21.85546875" bestFit="1" customWidth="1"/>
    <col min="19" max="19" width="5" bestFit="1" customWidth="1"/>
    <col min="20" max="20" width="14.7109375" bestFit="1" customWidth="1"/>
    <col min="21" max="21" width="2.85546875" customWidth="1"/>
  </cols>
  <sheetData>
    <row r="2" spans="2:21" ht="15.75" thickBot="1" x14ac:dyDescent="0.3">
      <c r="F2" s="219"/>
      <c r="G2" s="220"/>
      <c r="H2" s="221"/>
      <c r="J2" s="222"/>
      <c r="K2" s="223"/>
      <c r="L2" s="223"/>
      <c r="M2" s="224"/>
    </row>
    <row r="3" spans="2:21" x14ac:dyDescent="0.25">
      <c r="F3" s="226"/>
      <c r="G3" s="227" t="s">
        <v>227</v>
      </c>
      <c r="H3" s="228"/>
      <c r="J3" s="229"/>
      <c r="K3" s="445" t="s">
        <v>283</v>
      </c>
      <c r="L3" s="446"/>
      <c r="M3" s="230"/>
      <c r="O3" s="231" t="s">
        <v>284</v>
      </c>
      <c r="Q3" s="252"/>
      <c r="R3" s="253"/>
      <c r="S3" s="253"/>
      <c r="T3" s="253"/>
      <c r="U3" s="254"/>
    </row>
    <row r="4" spans="2:21" x14ac:dyDescent="0.25">
      <c r="F4" s="226"/>
      <c r="G4" s="232" t="str">
        <f>Data!D21</f>
        <v>10.10.30.1</v>
      </c>
      <c r="H4" s="228"/>
      <c r="J4" s="229"/>
      <c r="K4" s="447" t="str">
        <f>Data!D15</f>
        <v>10.10.20.1</v>
      </c>
      <c r="L4" s="448"/>
      <c r="M4" s="230"/>
      <c r="O4" s="233" t="str">
        <f>Data!D13</f>
        <v>p.p.p.p</v>
      </c>
      <c r="Q4" s="255"/>
      <c r="R4" s="256" t="s">
        <v>292</v>
      </c>
      <c r="S4" s="257"/>
      <c r="T4" s="257"/>
      <c r="U4" s="258"/>
    </row>
    <row r="5" spans="2:21" x14ac:dyDescent="0.25">
      <c r="F5" s="226"/>
      <c r="G5" s="234" t="str">
        <f>Data!D22</f>
        <v>pbx.example.com</v>
      </c>
      <c r="H5" s="228"/>
      <c r="J5" s="229"/>
      <c r="K5" s="447" t="str">
        <f>Data!D16</f>
        <v>turn.example.com</v>
      </c>
      <c r="L5" s="448"/>
      <c r="M5" s="230"/>
      <c r="O5" s="235"/>
      <c r="Q5" s="255"/>
      <c r="R5" s="261" t="str">
        <f t="shared" ref="R5:S11" si="0">C18</f>
        <v>pbx.example.com</v>
      </c>
      <c r="S5" s="262">
        <f t="shared" si="0"/>
        <v>443</v>
      </c>
      <c r="T5" s="267" t="str">
        <f>Data!$D$13</f>
        <v>p.p.p.p</v>
      </c>
      <c r="U5" s="258"/>
    </row>
    <row r="6" spans="2:21" x14ac:dyDescent="0.25">
      <c r="B6" s="219"/>
      <c r="C6" s="220"/>
      <c r="D6" s="221"/>
      <c r="F6" s="226"/>
      <c r="G6" s="236" t="s">
        <v>671</v>
      </c>
      <c r="H6" s="228"/>
      <c r="J6" s="229"/>
      <c r="K6" s="236">
        <v>80</v>
      </c>
      <c r="L6" s="237" t="s">
        <v>285</v>
      </c>
      <c r="M6" s="230"/>
      <c r="O6" s="238" t="s">
        <v>286</v>
      </c>
      <c r="Q6" s="255"/>
      <c r="R6" s="264" t="str">
        <f t="shared" si="0"/>
        <v>pbx.example.com</v>
      </c>
      <c r="S6" s="265">
        <f t="shared" si="0"/>
        <v>1300</v>
      </c>
      <c r="T6" s="268" t="str">
        <f>Data!$D$13</f>
        <v>p.p.p.p</v>
      </c>
      <c r="U6" s="258"/>
    </row>
    <row r="7" spans="2:21" x14ac:dyDescent="0.25">
      <c r="B7" s="226"/>
      <c r="C7" s="227" t="s">
        <v>289</v>
      </c>
      <c r="D7" s="228"/>
      <c r="F7" s="226"/>
      <c r="G7" s="239">
        <v>443</v>
      </c>
      <c r="H7" s="228"/>
      <c r="J7" s="229"/>
      <c r="K7" s="239">
        <v>443</v>
      </c>
      <c r="L7" s="289">
        <v>8443</v>
      </c>
      <c r="M7" s="230"/>
      <c r="O7" s="290">
        <v>443</v>
      </c>
      <c r="Q7" s="255"/>
      <c r="R7" s="264" t="str">
        <f t="shared" si="0"/>
        <v>pbx.example.com</v>
      </c>
      <c r="S7" s="265">
        <f t="shared" si="0"/>
        <v>636</v>
      </c>
      <c r="T7" s="268" t="str">
        <f>Data!$D$13</f>
        <v>p.p.p.p</v>
      </c>
      <c r="U7" s="258"/>
    </row>
    <row r="8" spans="2:21" x14ac:dyDescent="0.25">
      <c r="B8" s="226"/>
      <c r="C8" s="232" t="str">
        <f>Data!D18</f>
        <v>10.10.30.2</v>
      </c>
      <c r="D8" s="228"/>
      <c r="F8" s="226"/>
      <c r="G8" s="239">
        <v>1720</v>
      </c>
      <c r="H8" s="228"/>
      <c r="J8" s="229"/>
      <c r="K8" s="239">
        <v>1720</v>
      </c>
      <c r="L8" s="240"/>
      <c r="M8" s="230"/>
      <c r="O8" s="235"/>
      <c r="Q8" s="255"/>
      <c r="R8" s="264" t="str">
        <f t="shared" si="0"/>
        <v>apps.example.com</v>
      </c>
      <c r="S8" s="265">
        <f t="shared" si="0"/>
        <v>443</v>
      </c>
      <c r="T8" s="268" t="str">
        <f>Data!$D$13</f>
        <v>p.p.p.p</v>
      </c>
      <c r="U8" s="258"/>
    </row>
    <row r="9" spans="2:21" x14ac:dyDescent="0.25">
      <c r="B9" s="226"/>
      <c r="C9" s="232" t="str">
        <f>Data!D19</f>
        <v>apps.example.com</v>
      </c>
      <c r="D9" s="228"/>
      <c r="F9" s="226"/>
      <c r="G9" s="239">
        <v>1300</v>
      </c>
      <c r="H9" s="228"/>
      <c r="J9" s="229"/>
      <c r="K9" s="239">
        <v>1300</v>
      </c>
      <c r="L9" s="240">
        <v>1300</v>
      </c>
      <c r="M9" s="230"/>
      <c r="O9" s="235">
        <v>1300</v>
      </c>
      <c r="Q9" s="255"/>
      <c r="R9" s="264" t="str">
        <f t="shared" si="0"/>
        <v>apps.example.com</v>
      </c>
      <c r="S9" s="265">
        <f t="shared" si="0"/>
        <v>636</v>
      </c>
      <c r="T9" s="268" t="str">
        <f>Data!$D$13</f>
        <v>p.p.p.p</v>
      </c>
      <c r="U9" s="258"/>
    </row>
    <row r="10" spans="2:21" x14ac:dyDescent="0.25">
      <c r="B10" s="226"/>
      <c r="C10" s="260">
        <v>443</v>
      </c>
      <c r="D10" s="228"/>
      <c r="F10" s="226"/>
      <c r="G10" s="239"/>
      <c r="H10" s="228"/>
      <c r="J10" s="229"/>
      <c r="K10" s="239"/>
      <c r="L10" s="240"/>
      <c r="M10" s="230"/>
      <c r="O10" s="235"/>
      <c r="Q10" s="255"/>
      <c r="R10" s="264" t="str">
        <f t="shared" si="0"/>
        <v>turn.example.com</v>
      </c>
      <c r="S10" s="265">
        <f t="shared" si="0"/>
        <v>3478</v>
      </c>
      <c r="T10" s="268" t="str">
        <f>Data!$D$13</f>
        <v>p.p.p.p</v>
      </c>
      <c r="U10" s="258"/>
    </row>
    <row r="11" spans="2:21" x14ac:dyDescent="0.25">
      <c r="B11" s="226"/>
      <c r="C11" s="241">
        <v>636</v>
      </c>
      <c r="D11" s="228"/>
      <c r="F11" s="226"/>
      <c r="G11" s="241">
        <v>636</v>
      </c>
      <c r="H11" s="228"/>
      <c r="J11" s="229"/>
      <c r="K11" s="241">
        <v>636</v>
      </c>
      <c r="L11" s="242">
        <v>636</v>
      </c>
      <c r="M11" s="230"/>
      <c r="O11" s="235">
        <v>636</v>
      </c>
      <c r="Q11" s="255"/>
      <c r="R11" s="269" t="str">
        <f t="shared" si="0"/>
        <v>stun.innovaphone.com</v>
      </c>
      <c r="S11" s="270">
        <f t="shared" si="0"/>
        <v>3478</v>
      </c>
      <c r="T11" s="272" t="s">
        <v>294</v>
      </c>
      <c r="U11" s="258"/>
    </row>
    <row r="12" spans="2:21" x14ac:dyDescent="0.25">
      <c r="B12" s="243"/>
      <c r="C12" s="244"/>
      <c r="D12" s="245"/>
      <c r="F12" s="243"/>
      <c r="G12" s="244"/>
      <c r="H12" s="245"/>
      <c r="J12" s="229"/>
      <c r="K12" s="113"/>
      <c r="L12" s="113"/>
      <c r="M12" s="230"/>
      <c r="O12" s="235"/>
      <c r="Q12" s="273"/>
      <c r="R12" s="274"/>
      <c r="S12" s="274"/>
      <c r="T12" s="274"/>
      <c r="U12" s="275"/>
    </row>
    <row r="13" spans="2:21" ht="15.75" thickBot="1" x14ac:dyDescent="0.3">
      <c r="J13" s="229"/>
      <c r="K13" s="246" t="s">
        <v>287</v>
      </c>
      <c r="L13" s="247">
        <v>3478</v>
      </c>
      <c r="M13" s="230"/>
      <c r="O13" s="248" t="s">
        <v>288</v>
      </c>
    </row>
    <row r="14" spans="2:21" x14ac:dyDescent="0.25">
      <c r="J14" s="249"/>
      <c r="K14" s="250"/>
      <c r="L14" s="250"/>
      <c r="M14" s="251"/>
    </row>
    <row r="15" spans="2:21" x14ac:dyDescent="0.25">
      <c r="B15" s="252"/>
      <c r="C15" s="253"/>
      <c r="D15" s="253"/>
      <c r="E15" s="253"/>
      <c r="F15" s="254"/>
    </row>
    <row r="16" spans="2:21" x14ac:dyDescent="0.25">
      <c r="B16" s="255"/>
      <c r="C16" s="256" t="s">
        <v>290</v>
      </c>
      <c r="D16" s="257"/>
      <c r="E16" s="257"/>
      <c r="F16" s="258"/>
    </row>
    <row r="17" spans="2:6" x14ac:dyDescent="0.25">
      <c r="B17" s="255"/>
      <c r="C17" s="257" t="s">
        <v>243</v>
      </c>
      <c r="D17" s="259" t="s">
        <v>173</v>
      </c>
      <c r="E17" s="257" t="s">
        <v>291</v>
      </c>
      <c r="F17" s="258"/>
    </row>
    <row r="18" spans="2:6" x14ac:dyDescent="0.25">
      <c r="B18" s="255"/>
      <c r="C18" s="261" t="str">
        <f>$G$5</f>
        <v>pbx.example.com</v>
      </c>
      <c r="D18" s="262">
        <f>G7</f>
        <v>443</v>
      </c>
      <c r="E18" s="263" t="str">
        <f>$G$4</f>
        <v>10.10.30.1</v>
      </c>
      <c r="F18" s="258"/>
    </row>
    <row r="19" spans="2:6" x14ac:dyDescent="0.25">
      <c r="B19" s="255"/>
      <c r="C19" s="264" t="str">
        <f>$G$5</f>
        <v>pbx.example.com</v>
      </c>
      <c r="D19" s="265">
        <f>G9</f>
        <v>1300</v>
      </c>
      <c r="E19" s="266" t="str">
        <f>$G$4</f>
        <v>10.10.30.1</v>
      </c>
      <c r="F19" s="258"/>
    </row>
    <row r="20" spans="2:6" x14ac:dyDescent="0.25">
      <c r="B20" s="255"/>
      <c r="C20" s="264" t="str">
        <f>$G$5</f>
        <v>pbx.example.com</v>
      </c>
      <c r="D20" s="265">
        <f>G11</f>
        <v>636</v>
      </c>
      <c r="E20" s="266" t="str">
        <f>$G$4</f>
        <v>10.10.30.1</v>
      </c>
      <c r="F20" s="258"/>
    </row>
    <row r="21" spans="2:6" x14ac:dyDescent="0.25">
      <c r="B21" s="255"/>
      <c r="C21" s="264" t="str">
        <f>C9</f>
        <v>apps.example.com</v>
      </c>
      <c r="D21" s="265">
        <f>C10</f>
        <v>443</v>
      </c>
      <c r="E21" s="266" t="str">
        <f>C8</f>
        <v>10.10.30.2</v>
      </c>
      <c r="F21" s="258"/>
    </row>
    <row r="22" spans="2:6" x14ac:dyDescent="0.25">
      <c r="B22" s="255"/>
      <c r="C22" s="264" t="str">
        <f>C9</f>
        <v>apps.example.com</v>
      </c>
      <c r="D22" s="265">
        <f>C11</f>
        <v>636</v>
      </c>
      <c r="E22" s="266" t="str">
        <f>C8</f>
        <v>10.10.30.2</v>
      </c>
      <c r="F22" s="258"/>
    </row>
    <row r="23" spans="2:6" x14ac:dyDescent="0.25">
      <c r="B23" s="255"/>
      <c r="C23" s="264" t="str">
        <f>Data!D16</f>
        <v>turn.example.com</v>
      </c>
      <c r="D23" s="265">
        <f>L13</f>
        <v>3478</v>
      </c>
      <c r="E23" s="266" t="str">
        <f>Data!D15</f>
        <v>10.10.20.1</v>
      </c>
      <c r="F23" s="258"/>
    </row>
    <row r="24" spans="2:6" x14ac:dyDescent="0.25">
      <c r="B24" s="255"/>
      <c r="C24" s="269" t="s">
        <v>293</v>
      </c>
      <c r="D24" s="270">
        <f>L13</f>
        <v>3478</v>
      </c>
      <c r="E24" s="271" t="s">
        <v>294</v>
      </c>
      <c r="F24" s="258"/>
    </row>
    <row r="25" spans="2:6" x14ac:dyDescent="0.25">
      <c r="B25" s="255"/>
      <c r="C25" s="269" t="s">
        <v>242</v>
      </c>
      <c r="D25" s="270" t="s">
        <v>295</v>
      </c>
      <c r="E25" s="271" t="s">
        <v>294</v>
      </c>
      <c r="F25" s="258"/>
    </row>
    <row r="26" spans="2:6" x14ac:dyDescent="0.25">
      <c r="B26" s="273"/>
      <c r="C26" s="274"/>
      <c r="D26" s="274"/>
      <c r="E26" s="274"/>
      <c r="F26" s="275"/>
    </row>
  </sheetData>
  <mergeCells count="3">
    <mergeCell ref="K3:L3"/>
    <mergeCell ref="K4:L4"/>
    <mergeCell ref="K5:L5"/>
  </mergeCells>
  <pageMargins left="0.7" right="0.7" top="0.78740157499999996" bottom="0.78740157499999996"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Data</vt:lpstr>
      <vt:lpstr>Master PBX</vt:lpstr>
      <vt:lpstr>ReverseProxy&amp;TURN</vt:lpstr>
      <vt:lpstr>Apps settings</vt:lpstr>
      <vt:lpstr>Reverse Proxy Regeln</vt:lpstr>
      <vt:lpstr>DHCP Optionen</vt:lpstr>
      <vt:lpstr>Apps Objects</vt:lpstr>
      <vt:lpstr>Netzwerk Schaubild</vt:lpstr>
    </vt:vector>
  </TitlesOfParts>
  <Manager/>
  <Company>t-rust.net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Konfigurationsleitfaden PBX und RP v13</dc:title>
  <dc:creator>tobias.rust@t-rust.net</dc:creator>
  <cp:lastModifiedBy>Tobias Rust</cp:lastModifiedBy>
  <dcterms:created xsi:type="dcterms:W3CDTF">2006-09-16T00:00:00Z</dcterms:created>
  <dcterms:modified xsi:type="dcterms:W3CDTF">2024-02-05T20:01:13Z</dcterms:modified>
</cp:coreProperties>
</file>