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DieseArbeitsmappe" defaultThemeVersion="124226"/>
  <mc:AlternateContent xmlns:mc="http://schemas.openxmlformats.org/markup-compatibility/2006">
    <mc:Choice Requires="x15">
      <x15ac:absPath xmlns:x15ac="http://schemas.microsoft.com/office/spreadsheetml/2010/11/ac" url="C:\!Projekte\!Vorlage_v14\EN-FR\"/>
    </mc:Choice>
  </mc:AlternateContent>
  <xr:revisionPtr revIDLastSave="0" documentId="13_ncr:1_{0CAF662C-F727-4DD9-A6A9-F1B66D65091A}" xr6:coauthVersionLast="47" xr6:coauthVersionMax="47" xr10:uidLastSave="{00000000-0000-0000-0000-000000000000}"/>
  <bookViews>
    <workbookView xWindow="-120" yWindow="-120" windowWidth="29040" windowHeight="15525" tabRatio="915" xr2:uid="{00000000-000D-0000-FFFF-FFFF00000000}"/>
  </bookViews>
  <sheets>
    <sheet name="Data" sheetId="16" r:id="rId1"/>
    <sheet name="Master PBX" sheetId="7" r:id="rId2"/>
    <sheet name="Stdby PBX" sheetId="27" r:id="rId3"/>
    <sheet name="Slave1" sheetId="30" r:id="rId4"/>
    <sheet name="Slave2" sheetId="31" r:id="rId5"/>
    <sheet name="Slave3" sheetId="32" r:id="rId6"/>
    <sheet name="Apps settings" sheetId="19" r:id="rId7"/>
    <sheet name="ReverseProxy&amp;TURN" sheetId="33" r:id="rId8"/>
    <sheet name="Reverse proxy rules" sheetId="21" r:id="rId9"/>
    <sheet name="DHCP options" sheetId="8" r:id="rId10"/>
    <sheet name="Apps Objects" sheetId="13" r:id="rId11"/>
    <sheet name="Network diagram" sheetId="20"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 i="16" l="1"/>
  <c r="D63" i="16"/>
  <c r="D58" i="16"/>
  <c r="D57" i="16"/>
  <c r="D56" i="16"/>
  <c r="D55" i="16"/>
  <c r="D54" i="16"/>
  <c r="D53" i="16"/>
  <c r="D52" i="16"/>
  <c r="D51" i="16"/>
  <c r="C37" i="20" l="1"/>
  <c r="C36" i="20"/>
  <c r="X31" i="20"/>
  <c r="X30" i="20"/>
  <c r="I30" i="20"/>
  <c r="G30" i="20"/>
  <c r="X29" i="20"/>
  <c r="C29" i="20"/>
  <c r="X28" i="20"/>
  <c r="C28" i="20"/>
  <c r="X27" i="20"/>
  <c r="X26" i="20"/>
  <c r="X25" i="20"/>
  <c r="X24" i="20"/>
  <c r="X23" i="20"/>
  <c r="X22" i="20"/>
  <c r="X21" i="20"/>
  <c r="X20" i="20"/>
  <c r="X19" i="20"/>
  <c r="C17" i="20"/>
  <c r="G21" i="20" s="1"/>
  <c r="V22" i="20" s="1"/>
  <c r="C16" i="20"/>
  <c r="O5" i="20"/>
  <c r="K5" i="20"/>
  <c r="G5" i="20"/>
  <c r="G26" i="20" s="1"/>
  <c r="V27" i="20" s="1"/>
  <c r="C5" i="20"/>
  <c r="S4" i="20"/>
  <c r="O4" i="20"/>
  <c r="K4" i="20"/>
  <c r="G4" i="20"/>
  <c r="C4" i="20"/>
  <c r="W32" i="20"/>
  <c r="V32" i="20"/>
  <c r="W31" i="20"/>
  <c r="V31" i="20"/>
  <c r="W30" i="20"/>
  <c r="W29" i="20"/>
  <c r="W28" i="20"/>
  <c r="W27" i="20"/>
  <c r="W26" i="20"/>
  <c r="W25" i="20"/>
  <c r="W24" i="20"/>
  <c r="W23" i="20"/>
  <c r="W22" i="20"/>
  <c r="W21" i="20"/>
  <c r="W20" i="20"/>
  <c r="W19" i="20"/>
  <c r="I24" i="20"/>
  <c r="G27" i="20"/>
  <c r="V28" i="20" s="1"/>
  <c r="I27" i="20"/>
  <c r="G20" i="20"/>
  <c r="V21" i="20" s="1"/>
  <c r="I18" i="20"/>
  <c r="H31" i="20"/>
  <c r="H30" i="20"/>
  <c r="I29" i="20"/>
  <c r="H29" i="20"/>
  <c r="G29" i="20"/>
  <c r="V30" i="20" s="1"/>
  <c r="I28" i="20"/>
  <c r="H28" i="20"/>
  <c r="H27" i="20"/>
  <c r="H26" i="20"/>
  <c r="H25" i="20"/>
  <c r="H24" i="20"/>
  <c r="I23" i="20"/>
  <c r="I22" i="20"/>
  <c r="H22" i="20"/>
  <c r="I21" i="20"/>
  <c r="H21" i="20"/>
  <c r="H20" i="20"/>
  <c r="H19" i="20"/>
  <c r="G19" i="20"/>
  <c r="V20" i="20" s="1"/>
  <c r="H18" i="20"/>
  <c r="G18" i="20"/>
  <c r="V19" i="20" s="1"/>
  <c r="F107" i="21"/>
  <c r="F106" i="21"/>
  <c r="F105" i="21"/>
  <c r="F102" i="21"/>
  <c r="F99" i="21"/>
  <c r="F98" i="21"/>
  <c r="F97" i="21"/>
  <c r="F96" i="21"/>
  <c r="F95" i="21"/>
  <c r="F94" i="21"/>
  <c r="F93" i="21"/>
  <c r="F92" i="21"/>
  <c r="F91" i="21"/>
  <c r="F90" i="21"/>
  <c r="F89" i="21"/>
  <c r="F88" i="21"/>
  <c r="F87" i="21"/>
  <c r="F86" i="21"/>
  <c r="F85" i="21"/>
  <c r="F84" i="21"/>
  <c r="F81" i="21"/>
  <c r="F80" i="21"/>
  <c r="F79" i="21"/>
  <c r="F78" i="21"/>
  <c r="F77" i="21"/>
  <c r="F76" i="21"/>
  <c r="F75" i="21"/>
  <c r="F74" i="21"/>
  <c r="F73" i="21"/>
  <c r="F72" i="21"/>
  <c r="F71" i="21"/>
  <c r="F70" i="21"/>
  <c r="F69" i="21"/>
  <c r="F68" i="21"/>
  <c r="F67" i="21"/>
  <c r="F66" i="21"/>
  <c r="F63" i="21"/>
  <c r="F62" i="21"/>
  <c r="F61" i="21"/>
  <c r="F60" i="21"/>
  <c r="F59" i="21"/>
  <c r="F58" i="21"/>
  <c r="F57" i="21"/>
  <c r="F56" i="21"/>
  <c r="F55" i="21"/>
  <c r="F54" i="21"/>
  <c r="F53" i="21"/>
  <c r="F52" i="21"/>
  <c r="F51" i="21"/>
  <c r="F50" i="21"/>
  <c r="F49" i="21"/>
  <c r="F48" i="21"/>
  <c r="F45" i="21"/>
  <c r="F44" i="21"/>
  <c r="F43" i="21"/>
  <c r="F42" i="21"/>
  <c r="F41" i="21"/>
  <c r="F40" i="21"/>
  <c r="F39" i="21"/>
  <c r="F38" i="21"/>
  <c r="F37" i="21"/>
  <c r="F36" i="21"/>
  <c r="F35" i="21"/>
  <c r="F34" i="21"/>
  <c r="F33" i="21"/>
  <c r="F32" i="21"/>
  <c r="F31" i="21"/>
  <c r="F30" i="21"/>
  <c r="F27" i="21"/>
  <c r="F26" i="21"/>
  <c r="F25" i="21"/>
  <c r="F24" i="21"/>
  <c r="F23" i="21"/>
  <c r="F22" i="21"/>
  <c r="F21" i="21"/>
  <c r="F20" i="21"/>
  <c r="F19" i="21"/>
  <c r="F18" i="21"/>
  <c r="F17" i="21"/>
  <c r="F16" i="21"/>
  <c r="F15" i="21"/>
  <c r="F14" i="21"/>
  <c r="F13" i="21"/>
  <c r="F12" i="21"/>
  <c r="F11" i="21"/>
  <c r="F10" i="21"/>
  <c r="F7" i="21"/>
  <c r="F6" i="21"/>
  <c r="E6" i="21"/>
  <c r="D105" i="21"/>
  <c r="D102" i="21"/>
  <c r="D99" i="21"/>
  <c r="D98" i="21"/>
  <c r="D84" i="21"/>
  <c r="D81" i="21"/>
  <c r="D80" i="21"/>
  <c r="D66" i="21"/>
  <c r="D63" i="21"/>
  <c r="D62" i="21"/>
  <c r="D48" i="21"/>
  <c r="D45" i="21"/>
  <c r="D30" i="21"/>
  <c r="D27" i="21"/>
  <c r="D26" i="21"/>
  <c r="D25" i="21"/>
  <c r="D10" i="21"/>
  <c r="D7" i="21"/>
  <c r="D6" i="21"/>
  <c r="D58" i="33"/>
  <c r="D57" i="33"/>
  <c r="D38" i="33"/>
  <c r="E75" i="19"/>
  <c r="E74" i="19"/>
  <c r="E71" i="19"/>
  <c r="E70" i="19"/>
  <c r="E68" i="19"/>
  <c r="E67" i="19"/>
  <c r="E66" i="19"/>
  <c r="E65" i="19"/>
  <c r="E36" i="19"/>
  <c r="E35" i="19"/>
  <c r="E31" i="19"/>
  <c r="E30" i="19"/>
  <c r="E9" i="19"/>
  <c r="D171" i="32"/>
  <c r="D169" i="32"/>
  <c r="D167" i="32"/>
  <c r="D161" i="32"/>
  <c r="D154" i="32"/>
  <c r="D153" i="32"/>
  <c r="D152" i="32"/>
  <c r="D141" i="32"/>
  <c r="D140" i="32"/>
  <c r="D139" i="32"/>
  <c r="D131" i="32"/>
  <c r="D130" i="32"/>
  <c r="D129" i="32"/>
  <c r="D128" i="32"/>
  <c r="D127" i="32"/>
  <c r="D126" i="32"/>
  <c r="D125" i="32"/>
  <c r="D124" i="32"/>
  <c r="D123" i="32"/>
  <c r="D122" i="32"/>
  <c r="D121" i="32"/>
  <c r="D120" i="32"/>
  <c r="D119" i="32"/>
  <c r="D118" i="32"/>
  <c r="D117" i="32"/>
  <c r="D116" i="32"/>
  <c r="D115" i="32"/>
  <c r="D114" i="32"/>
  <c r="D113" i="32"/>
  <c r="D112" i="32"/>
  <c r="D110" i="32"/>
  <c r="D104" i="32"/>
  <c r="D103" i="32"/>
  <c r="D102" i="32"/>
  <c r="D101" i="32"/>
  <c r="D100" i="32"/>
  <c r="D99" i="32"/>
  <c r="D98" i="32"/>
  <c r="D97" i="32"/>
  <c r="D90" i="32"/>
  <c r="D88" i="32"/>
  <c r="D87" i="32"/>
  <c r="D81" i="32"/>
  <c r="D79" i="32"/>
  <c r="D73" i="32"/>
  <c r="D72" i="32"/>
  <c r="D71" i="32"/>
  <c r="D69" i="32"/>
  <c r="D65" i="32"/>
  <c r="D64" i="32"/>
  <c r="D62" i="32"/>
  <c r="D59" i="32"/>
  <c r="D57" i="32"/>
  <c r="D51" i="32"/>
  <c r="D50" i="32"/>
  <c r="D48" i="32"/>
  <c r="D47" i="32"/>
  <c r="D45" i="32"/>
  <c r="D17" i="32"/>
  <c r="D4" i="32"/>
  <c r="D171" i="31"/>
  <c r="D169" i="31"/>
  <c r="D167" i="31"/>
  <c r="D161" i="31"/>
  <c r="D154" i="31"/>
  <c r="D153" i="31"/>
  <c r="D152" i="31"/>
  <c r="D141" i="31"/>
  <c r="D140" i="31"/>
  <c r="D139" i="31"/>
  <c r="D131" i="31"/>
  <c r="D130" i="31"/>
  <c r="D129" i="31"/>
  <c r="D128" i="31"/>
  <c r="D127" i="31"/>
  <c r="D126" i="31"/>
  <c r="D125" i="31"/>
  <c r="D124" i="31"/>
  <c r="D123" i="31"/>
  <c r="D122" i="31"/>
  <c r="D121" i="31"/>
  <c r="D120" i="31"/>
  <c r="D119" i="31"/>
  <c r="D118" i="31"/>
  <c r="D117" i="31"/>
  <c r="D116" i="31"/>
  <c r="D115" i="31"/>
  <c r="D114" i="31"/>
  <c r="D113" i="31"/>
  <c r="D112" i="31"/>
  <c r="D110" i="31"/>
  <c r="D104" i="31"/>
  <c r="D103" i="31"/>
  <c r="D102" i="31"/>
  <c r="D101" i="31"/>
  <c r="D100" i="31"/>
  <c r="D99" i="31"/>
  <c r="D98" i="31"/>
  <c r="D97" i="31"/>
  <c r="D90" i="31"/>
  <c r="D88" i="31"/>
  <c r="D87" i="31"/>
  <c r="D81" i="31"/>
  <c r="D79" i="31"/>
  <c r="D73" i="31"/>
  <c r="D72" i="31"/>
  <c r="D71" i="31"/>
  <c r="D69" i="31"/>
  <c r="D65" i="31"/>
  <c r="D64" i="31"/>
  <c r="D62" i="31"/>
  <c r="D59" i="31"/>
  <c r="D57" i="31"/>
  <c r="D51" i="31"/>
  <c r="D50" i="31"/>
  <c r="D48" i="31"/>
  <c r="D47" i="31"/>
  <c r="D45" i="31"/>
  <c r="D17" i="31"/>
  <c r="D4" i="31"/>
  <c r="D171" i="30"/>
  <c r="D169" i="30"/>
  <c r="D167" i="30"/>
  <c r="D161" i="30"/>
  <c r="D154" i="30"/>
  <c r="D153" i="30"/>
  <c r="D152" i="30"/>
  <c r="D141" i="30"/>
  <c r="D140" i="30"/>
  <c r="D139" i="30"/>
  <c r="D131" i="30"/>
  <c r="D130" i="30"/>
  <c r="D129" i="30"/>
  <c r="D128" i="30"/>
  <c r="D127" i="30"/>
  <c r="D126" i="30"/>
  <c r="D125" i="30"/>
  <c r="D124" i="30"/>
  <c r="D123" i="30"/>
  <c r="D122" i="30"/>
  <c r="D121" i="30"/>
  <c r="D120" i="30"/>
  <c r="D119" i="30"/>
  <c r="D118" i="30"/>
  <c r="D117" i="30"/>
  <c r="D116" i="30"/>
  <c r="D115" i="30"/>
  <c r="D114" i="30"/>
  <c r="D113" i="30"/>
  <c r="D112" i="30"/>
  <c r="D110" i="30"/>
  <c r="D104" i="30"/>
  <c r="D103" i="30"/>
  <c r="D102" i="30"/>
  <c r="D101" i="30"/>
  <c r="D100" i="30"/>
  <c r="D99" i="30"/>
  <c r="D98" i="30"/>
  <c r="D97" i="30"/>
  <c r="D90" i="30"/>
  <c r="D88" i="30"/>
  <c r="D87" i="30"/>
  <c r="D81" i="30"/>
  <c r="D79" i="30"/>
  <c r="D73" i="30"/>
  <c r="D72" i="30"/>
  <c r="D71" i="30"/>
  <c r="D69" i="30"/>
  <c r="D65" i="30"/>
  <c r="D64" i="30"/>
  <c r="D62" i="30"/>
  <c r="D59" i="30"/>
  <c r="D57" i="30"/>
  <c r="D51" i="30"/>
  <c r="D50" i="30"/>
  <c r="D48" i="30"/>
  <c r="D47" i="30"/>
  <c r="D45" i="30"/>
  <c r="D17" i="30"/>
  <c r="D4" i="30"/>
  <c r="D144" i="27"/>
  <c r="D137" i="27"/>
  <c r="D136" i="27"/>
  <c r="D135" i="27"/>
  <c r="D130" i="27"/>
  <c r="D129" i="27"/>
  <c r="D128" i="27"/>
  <c r="D120" i="27"/>
  <c r="D119" i="27"/>
  <c r="D118" i="27"/>
  <c r="D117" i="27"/>
  <c r="D116" i="27"/>
  <c r="D115" i="27"/>
  <c r="D114" i="27"/>
  <c r="D113" i="27"/>
  <c r="D112" i="27"/>
  <c r="D111" i="27"/>
  <c r="D110" i="27"/>
  <c r="D109" i="27"/>
  <c r="D108" i="27"/>
  <c r="D107" i="27"/>
  <c r="D106" i="27"/>
  <c r="D105" i="27"/>
  <c r="D104" i="27"/>
  <c r="D103" i="27"/>
  <c r="D102" i="27"/>
  <c r="D101" i="27"/>
  <c r="D99" i="27"/>
  <c r="D93" i="27"/>
  <c r="D92" i="27"/>
  <c r="D91" i="27"/>
  <c r="D90" i="27"/>
  <c r="D89" i="27"/>
  <c r="D88" i="27"/>
  <c r="D87" i="27"/>
  <c r="D86" i="27"/>
  <c r="D80" i="27"/>
  <c r="D74" i="27"/>
  <c r="D72" i="27"/>
  <c r="D66" i="27"/>
  <c r="D65" i="27"/>
  <c r="D64" i="27"/>
  <c r="D62" i="27"/>
  <c r="D58" i="27"/>
  <c r="D57" i="27"/>
  <c r="D55" i="27"/>
  <c r="D52" i="27"/>
  <c r="D50" i="27"/>
  <c r="D44" i="27"/>
  <c r="D43" i="27"/>
  <c r="D41" i="27"/>
  <c r="D40" i="27"/>
  <c r="D38" i="27"/>
  <c r="D10" i="27"/>
  <c r="D191" i="7"/>
  <c r="D190" i="7"/>
  <c r="D184" i="7"/>
  <c r="D183" i="7"/>
  <c r="D170" i="7"/>
  <c r="D169" i="7"/>
  <c r="D161" i="7"/>
  <c r="D154" i="7"/>
  <c r="D153" i="7"/>
  <c r="D152" i="7"/>
  <c r="D137" i="7"/>
  <c r="D133" i="7"/>
  <c r="D132" i="7"/>
  <c r="D105" i="7"/>
  <c r="D75" i="7"/>
  <c r="D73" i="7"/>
  <c r="D53" i="7"/>
  <c r="D51" i="7"/>
  <c r="D45" i="7"/>
  <c r="D44" i="7"/>
  <c r="D42" i="7"/>
  <c r="D41" i="7"/>
  <c r="D39" i="7"/>
  <c r="D10" i="7"/>
  <c r="J47" i="16"/>
  <c r="I47" i="16"/>
  <c r="J42" i="16"/>
  <c r="I42" i="16"/>
  <c r="J32" i="16"/>
  <c r="I32" i="16"/>
  <c r="I17" i="16"/>
  <c r="I16" i="16"/>
  <c r="I15" i="16"/>
  <c r="I14" i="16"/>
  <c r="I13" i="16"/>
  <c r="X12" i="16"/>
  <c r="W12" i="16"/>
  <c r="V12" i="16"/>
  <c r="U12" i="16"/>
  <c r="R12" i="16"/>
  <c r="Q12" i="16"/>
  <c r="P12" i="16"/>
  <c r="W10" i="16" s="1"/>
  <c r="I12" i="16"/>
  <c r="X11" i="16"/>
  <c r="W11" i="16"/>
  <c r="V11" i="16"/>
  <c r="U11" i="16"/>
  <c r="D74" i="7" s="1"/>
  <c r="D80" i="31" s="1"/>
  <c r="R11" i="16"/>
  <c r="Q11" i="16"/>
  <c r="X9" i="16" s="1"/>
  <c r="P11" i="16"/>
  <c r="V9" i="16" s="1"/>
  <c r="D60" i="31" s="1"/>
  <c r="X10" i="16"/>
  <c r="V10" i="16"/>
  <c r="D60" i="32" s="1"/>
  <c r="U10" i="16"/>
  <c r="R10" i="16"/>
  <c r="Q10" i="16"/>
  <c r="P10" i="16"/>
  <c r="W8" i="16" s="1"/>
  <c r="W9" i="16"/>
  <c r="U9" i="16"/>
  <c r="D105" i="31" s="1"/>
  <c r="R9" i="16"/>
  <c r="Q9" i="16"/>
  <c r="X7" i="16" s="1"/>
  <c r="P9" i="16"/>
  <c r="X8" i="16"/>
  <c r="V8" i="16"/>
  <c r="D60" i="30" s="1"/>
  <c r="R8" i="16"/>
  <c r="Q8" i="16"/>
  <c r="P8" i="16"/>
  <c r="V6" i="16" s="1"/>
  <c r="W7" i="16"/>
  <c r="V7" i="16"/>
  <c r="D53" i="27" s="1"/>
  <c r="U7" i="16"/>
  <c r="D94" i="27" s="1"/>
  <c r="R7" i="16"/>
  <c r="Q7" i="16"/>
  <c r="X5" i="16" s="1"/>
  <c r="P7" i="16"/>
  <c r="V5" i="16" s="1"/>
  <c r="E4" i="19" s="1"/>
  <c r="X6" i="16"/>
  <c r="D56" i="7" s="1"/>
  <c r="R6" i="16"/>
  <c r="Q6" i="16"/>
  <c r="P6" i="16"/>
  <c r="V4" i="16" s="1"/>
  <c r="D54" i="7" s="1"/>
  <c r="W5" i="16"/>
  <c r="U5" i="16"/>
  <c r="H37" i="13" s="1"/>
  <c r="X4" i="16"/>
  <c r="W4" i="16"/>
  <c r="U4" i="16"/>
  <c r="D181" i="7" s="1"/>
  <c r="J64" i="16"/>
  <c r="I64" i="16"/>
  <c r="J60" i="16"/>
  <c r="I60" i="16"/>
  <c r="J56" i="16"/>
  <c r="J51" i="16"/>
  <c r="J50" i="16"/>
  <c r="J49" i="16"/>
  <c r="J48" i="16"/>
  <c r="D231" i="7"/>
  <c r="D229" i="7"/>
  <c r="D227" i="7"/>
  <c r="D221" i="7"/>
  <c r="D208" i="7"/>
  <c r="D207" i="7"/>
  <c r="D19" i="32" l="1"/>
  <c r="D230" i="7"/>
  <c r="E29" i="19"/>
  <c r="H5" i="13"/>
  <c r="H21" i="13"/>
  <c r="H25" i="13"/>
  <c r="D172" i="32"/>
  <c r="D170" i="32"/>
  <c r="D228" i="7"/>
  <c r="D232" i="7"/>
  <c r="D12" i="27"/>
  <c r="D138" i="32"/>
  <c r="D150" i="32"/>
  <c r="H10" i="13"/>
  <c r="H29" i="13"/>
  <c r="D170" i="31"/>
  <c r="H14" i="13"/>
  <c r="H33" i="13"/>
  <c r="D19" i="30"/>
  <c r="D168" i="31"/>
  <c r="D172" i="31"/>
  <c r="D105" i="32"/>
  <c r="H7" i="13"/>
  <c r="H11" i="13"/>
  <c r="H15" i="13"/>
  <c r="H22" i="13"/>
  <c r="H26" i="13"/>
  <c r="H30" i="13"/>
  <c r="H35" i="13"/>
  <c r="D127" i="27"/>
  <c r="D133" i="27"/>
  <c r="D80" i="30"/>
  <c r="D138" i="30"/>
  <c r="D150" i="30"/>
  <c r="D168" i="32"/>
  <c r="E11" i="19"/>
  <c r="D12" i="33"/>
  <c r="G11" i="8"/>
  <c r="H8" i="13"/>
  <c r="H12" i="13"/>
  <c r="H16" i="13"/>
  <c r="H23" i="13"/>
  <c r="H27" i="13"/>
  <c r="H31" i="13"/>
  <c r="H36" i="13"/>
  <c r="D19" i="31"/>
  <c r="D138" i="31"/>
  <c r="D150" i="31"/>
  <c r="E3" i="19"/>
  <c r="E28" i="19"/>
  <c r="H4" i="13"/>
  <c r="H9" i="13"/>
  <c r="H13" i="13"/>
  <c r="H17" i="13"/>
  <c r="H24" i="13"/>
  <c r="H28" i="13"/>
  <c r="H32" i="13"/>
  <c r="D73" i="27"/>
  <c r="D80" i="32"/>
  <c r="G25" i="20"/>
  <c r="V26" i="20" s="1"/>
  <c r="G23" i="20"/>
  <c r="V24" i="20" s="1"/>
  <c r="G22" i="20"/>
  <c r="V23" i="20" s="1"/>
  <c r="G24" i="20"/>
  <c r="V25" i="20" s="1"/>
  <c r="I26" i="20"/>
  <c r="I25" i="20"/>
  <c r="I20" i="20"/>
  <c r="I19" i="20"/>
  <c r="G28" i="20"/>
  <c r="V29" i="20" s="1"/>
  <c r="D59" i="7"/>
  <c r="W6" i="16"/>
  <c r="U8" i="16"/>
  <c r="D131" i="7"/>
  <c r="D150" i="7"/>
  <c r="D12" i="7"/>
  <c r="D72" i="7"/>
  <c r="D92" i="7"/>
  <c r="D205" i="7"/>
  <c r="U6" i="16"/>
  <c r="E34" i="19" s="1"/>
  <c r="D104" i="7"/>
  <c r="D188" i="7"/>
  <c r="D58" i="7"/>
  <c r="D111" i="32" l="1"/>
  <c r="D111" i="31"/>
  <c r="D111" i="30"/>
  <c r="D100" i="27"/>
  <c r="D105" i="30"/>
  <c r="D170" i="30"/>
  <c r="D172" i="30"/>
  <c r="D168" i="30"/>
  <c r="D71" i="27"/>
  <c r="D78" i="31"/>
  <c r="D78" i="30"/>
  <c r="D78"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trust</author>
  </authors>
  <commentList>
    <comment ref="C51" authorId="0" shapeId="0" xr:uid="{6DD3BFAF-3786-4821-BCC1-F67C79B36618}">
      <text>
        <r>
          <rPr>
            <b/>
            <sz val="9"/>
            <color indexed="81"/>
            <rFont val="Segoe UI"/>
            <family val="2"/>
          </rPr>
          <t>MUST be written in lower case.
The name before the backslash should always be the same on a gateway and is required for the reverse proxy.</t>
        </r>
      </text>
    </comment>
    <comment ref="C52" authorId="0" shapeId="0" xr:uid="{3504450B-3527-49E7-9087-E6F35970F193}">
      <text>
        <r>
          <rPr>
            <b/>
            <sz val="9"/>
            <color indexed="81"/>
            <rFont val="Segoe UI"/>
            <family val="2"/>
          </rPr>
          <t xml:space="preserve">MUST be written in lower case.
The name before the backslash should always be the same on a gateway and is required for the reverse proxy.
This LDAP replicator is required, for example, for DECT or slave PBXs behind a reverse proxy.
</t>
        </r>
        <r>
          <rPr>
            <sz val="9"/>
            <color indexed="81"/>
            <rFont val="Segoe UI"/>
            <family val="2"/>
          </rPr>
          <t xml:space="preserve">
</t>
        </r>
      </text>
    </comment>
    <comment ref="C53" authorId="0" shapeId="0" xr:uid="{00000000-0006-0000-0000-000003000000}">
      <text>
        <r>
          <rPr>
            <b/>
            <sz val="9"/>
            <color indexed="81"/>
            <rFont val="Segoe UI"/>
            <family val="2"/>
          </rPr>
          <t>MUST be written in lower case.
The name before the backslash should always be the same on a gateway and is required for the reverse proxy.</t>
        </r>
      </text>
    </comment>
    <comment ref="C54" authorId="0" shapeId="0" xr:uid="{00000000-0006-0000-0000-000004000000}">
      <text>
        <r>
          <rPr>
            <b/>
            <sz val="9"/>
            <color indexed="81"/>
            <rFont val="Segoe UI"/>
            <family val="2"/>
          </rPr>
          <t xml:space="preserve">MUST be written in lower case.
The name before the backslash should always be the same on a gateway and is required for the reverse proxy.
This LDAP replicator is required, for example, for DECT or slave PBXs behind a reverse proxy.
</t>
        </r>
        <r>
          <rPr>
            <sz val="9"/>
            <color indexed="81"/>
            <rFont val="Segoe UI"/>
            <family val="2"/>
          </rPr>
          <t xml:space="preserve">
</t>
        </r>
      </text>
    </comment>
    <comment ref="C55" authorId="0" shapeId="0" xr:uid="{0D3FF969-E876-424F-A825-939A6BAE5E6A}">
      <text>
        <r>
          <rPr>
            <b/>
            <sz val="9"/>
            <color indexed="81"/>
            <rFont val="Segoe UI"/>
            <family val="2"/>
          </rPr>
          <t>MUST be written in lower case.
The name before the backslash should always be the same on a gateway and is required for the reverse proxy.</t>
        </r>
      </text>
    </comment>
    <comment ref="C56" authorId="0" shapeId="0" xr:uid="{F50C771F-017D-425A-A962-80936A005D9F}">
      <text>
        <r>
          <rPr>
            <b/>
            <sz val="9"/>
            <color indexed="81"/>
            <rFont val="Segoe UI"/>
            <family val="2"/>
          </rPr>
          <t xml:space="preserve">MUST be written in lower case.
The name before the backslash should always be the same on a gateway and is required for the reverse proxy.
This LDAP replicator is required, for example, for DECT or slave PBXs behind a reverse proxy.
</t>
        </r>
        <r>
          <rPr>
            <sz val="9"/>
            <color indexed="81"/>
            <rFont val="Segoe UI"/>
            <family val="2"/>
          </rPr>
          <t xml:space="preserve">
</t>
        </r>
      </text>
    </comment>
    <comment ref="C57" authorId="0" shapeId="0" xr:uid="{9E4FFCB7-547D-425D-B9CB-66EBCCB89C1D}">
      <text>
        <r>
          <rPr>
            <b/>
            <sz val="9"/>
            <color indexed="81"/>
            <rFont val="Segoe UI"/>
            <family val="2"/>
          </rPr>
          <t>MUST be written in lower case.
The name before the backslash should always be the same on a gateway and is required for the reverse proxy.</t>
        </r>
      </text>
    </comment>
    <comment ref="C58" authorId="0" shapeId="0" xr:uid="{EA420892-7C71-44A2-AC88-A85863129E85}">
      <text>
        <r>
          <rPr>
            <b/>
            <sz val="9"/>
            <color indexed="81"/>
            <rFont val="Segoe UI"/>
            <family val="2"/>
          </rPr>
          <t xml:space="preserve">MUST be written in lower case.
The name before the backslash should always be the same on a gateway and is required for the reverse proxy.
This LDAP replicator is required, for example, for DECT or slave PBXs behind a reverse proxy.
</t>
        </r>
        <r>
          <rPr>
            <sz val="9"/>
            <color indexed="81"/>
            <rFont val="Segoe UI"/>
            <family val="2"/>
          </rPr>
          <t xml:space="preserve">
</t>
        </r>
      </text>
    </comment>
    <comment ref="C61" authorId="0" shapeId="0" xr:uid="{B849D82D-0059-44DC-8750-08766B6EC6E0}">
      <text>
        <r>
          <rPr>
            <b/>
            <sz val="9"/>
            <color indexed="81"/>
            <rFont val="Segoe UI"/>
            <family val="2"/>
          </rPr>
          <t>Only necessary if myPBX is still being used.</t>
        </r>
      </text>
    </comment>
    <comment ref="C62" authorId="0" shapeId="0" xr:uid="{00000000-0006-0000-0000-000007000000}">
      <text>
        <r>
          <rPr>
            <b/>
            <sz val="9"/>
            <color indexed="81"/>
            <rFont val="Segoe UI"/>
            <family val="2"/>
          </rPr>
          <t>Not assigned by default (can usually be left blank)</t>
        </r>
        <r>
          <rPr>
            <sz val="9"/>
            <color indexed="81"/>
            <rFont val="Segoe UI"/>
            <family val="2"/>
          </rPr>
          <t xml:space="preserve">
</t>
        </r>
      </text>
    </comment>
    <comment ref="C63" authorId="0" shapeId="0" xr:uid="{AFBAB0B8-9943-41B9-8810-28D1831283C0}">
      <text>
        <r>
          <rPr>
            <b/>
            <sz val="9"/>
            <color indexed="81"/>
            <rFont val="Segoe UI"/>
            <family val="2"/>
          </rPr>
          <t>User name for LDAP access to the Contacts app.</t>
        </r>
      </text>
    </comment>
    <comment ref="C64" authorId="0" shapeId="0" xr:uid="{4A29D47D-D2CD-4DBE-B242-EB7D9F07CCC3}">
      <text>
        <r>
          <rPr>
            <b/>
            <sz val="9"/>
            <color indexed="81"/>
            <rFont val="Segoe UI"/>
            <family val="2"/>
          </rPr>
          <t>Is assigned automatically by the wizard and does not usually need to be changed.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trust</author>
  </authors>
  <commentList>
    <comment ref="B41" authorId="0" shapeId="0" xr:uid="{9A6B2A4A-E7A4-40D7-AA4C-D37504BA5563}">
      <text>
        <r>
          <rPr>
            <b/>
            <sz val="9"/>
            <color indexed="81"/>
            <rFont val="Segoe UI"/>
            <family val="2"/>
          </rPr>
          <t>MUST be written in lower case.
The name before the backslash should always be the same on a gateway and is required for the reverse proxy.</t>
        </r>
      </text>
    </comment>
    <comment ref="B42" authorId="0" shapeId="0" xr:uid="{6F494AE4-8DED-4E4A-B7A3-7C1F3BEAC194}">
      <text>
        <r>
          <rPr>
            <b/>
            <sz val="9"/>
            <color indexed="81"/>
            <rFont val="Segoe UI"/>
            <family val="2"/>
          </rPr>
          <t>MUST be written in lower case.
The name before the backslash should always be the same on a gateway and is required for the reverse proxy.</t>
        </r>
      </text>
    </comment>
    <comment ref="B44" authorId="0" shapeId="0" xr:uid="{9594F332-226C-4BE5-88F6-51C891805C60}">
      <text>
        <r>
          <rPr>
            <b/>
            <sz val="9"/>
            <color indexed="81"/>
            <rFont val="Segoe UI"/>
            <family val="2"/>
          </rPr>
          <t xml:space="preserve">MUST be written in lower case.
The name before the backslash should always be the same on a gateway and is required for the reverse proxy.
This LDAP replicator is required, for example, for DECT or slave PBXs behind a reverse proxy.
</t>
        </r>
        <r>
          <rPr>
            <sz val="9"/>
            <color indexed="81"/>
            <rFont val="Segoe UI"/>
            <family val="2"/>
          </rPr>
          <t xml:space="preserve">
</t>
        </r>
      </text>
    </comment>
    <comment ref="B45" authorId="0" shapeId="0" xr:uid="{491DCF98-3C37-485F-853D-E9E2390BF4E3}">
      <text>
        <r>
          <rPr>
            <b/>
            <sz val="9"/>
            <color indexed="81"/>
            <rFont val="Segoe UI"/>
            <family val="2"/>
          </rPr>
          <t xml:space="preserve">MUST be written in lower case.
The name before the backslash should always be the same on a gateway and is required for the reverse proxy.
This LDAP replicator is required, for example, for DECT or slave PBXs behind a reverse proxy.
</t>
        </r>
        <r>
          <rPr>
            <sz val="9"/>
            <color indexed="81"/>
            <rFont val="Segoe UI"/>
            <family val="2"/>
          </rPr>
          <t xml:space="preserve">
</t>
        </r>
      </text>
    </comment>
    <comment ref="B72" authorId="0" shapeId="0" xr:uid="{9E18FC95-D7F5-46E5-B8F3-F0A158813F8A}">
      <text>
        <r>
          <rPr>
            <b/>
            <sz val="9"/>
            <color indexed="81"/>
            <rFont val="Segoe UI"/>
            <family val="2"/>
          </rPr>
          <t>Optional when using the Contacts app or an external LDAP server (e.g. MetaDir).</t>
        </r>
      </text>
    </comment>
    <comment ref="B73" authorId="0" shapeId="0" xr:uid="{ECD012BF-7189-4D2E-B3BB-AB3D514F481E}">
      <text>
        <r>
          <rPr>
            <b/>
            <sz val="9"/>
            <color indexed="81"/>
            <rFont val="Segoe UI"/>
            <family val="2"/>
          </rPr>
          <t>Optional when using the Contacts app or an external LDAP server (e.g. MetaDir).</t>
        </r>
      </text>
    </comment>
    <comment ref="B74" authorId="0" shapeId="0" xr:uid="{AA8A4A6C-7DE1-418F-B307-A6F81DF5F378}">
      <text>
        <r>
          <rPr>
            <b/>
            <sz val="9"/>
            <color indexed="81"/>
            <rFont val="Segoe UI"/>
            <family val="2"/>
          </rPr>
          <t>Optional when using the Contacts app or an external LDAP server (e.g. MetaDir).</t>
        </r>
      </text>
    </comment>
    <comment ref="B75" authorId="0" shapeId="0" xr:uid="{E4754C90-E145-4B97-91B9-8F89B444A65D}">
      <text>
        <r>
          <rPr>
            <b/>
            <sz val="9"/>
            <color indexed="81"/>
            <rFont val="Segoe UI"/>
            <family val="2"/>
          </rPr>
          <t>Optional when using the Contacts app or an external LDAP server (e.g. MetaDir).</t>
        </r>
      </text>
    </comment>
    <comment ref="B126" authorId="0" shapeId="0" xr:uid="{E8DACE67-4425-4172-97F8-0FB8F89BDA8E}">
      <text>
        <r>
          <rPr>
            <b/>
            <sz val="9"/>
            <color indexed="81"/>
            <rFont val="Segoe UI"/>
            <family val="2"/>
          </rPr>
          <t>Usually no longer required. Possibly still for customer logos on the end devices.</t>
        </r>
      </text>
    </comment>
    <comment ref="B179" authorId="0" shapeId="0" xr:uid="{1A9FC2C9-F90A-40DE-836B-656EDA184FF9}">
      <text>
        <r>
          <rPr>
            <b/>
            <sz val="9"/>
            <color indexed="81"/>
            <rFont val="Segoe UI"/>
            <family val="2"/>
          </rPr>
          <t>Optional when using the Contacts app or an external LDAP server (e.g. MetaDir).</t>
        </r>
      </text>
    </comment>
    <comment ref="B186" authorId="0" shapeId="0" xr:uid="{A66110AA-5DAD-4AF3-A8CF-9C50303F24B8}">
      <text>
        <r>
          <rPr>
            <b/>
            <sz val="9"/>
            <color indexed="81"/>
            <rFont val="Segoe UI"/>
            <family val="2"/>
          </rPr>
          <t>Optional when using the Contacts app or an external LDAP server (e.g. MetaDir).</t>
        </r>
      </text>
    </comment>
    <comment ref="B187" authorId="0" shapeId="0" xr:uid="{B0BAA337-B588-45B5-AF25-5FA5F9DD202A}">
      <text>
        <r>
          <rPr>
            <b/>
            <sz val="9"/>
            <color indexed="81"/>
            <rFont val="Segoe UI"/>
            <family val="2"/>
          </rPr>
          <t>Optional when using the Contacts app or an external LDAP server (e.g. MetaDir).</t>
        </r>
      </text>
    </comment>
    <comment ref="B188" authorId="0" shapeId="0" xr:uid="{1B88E1E0-5E3B-40F5-AC28-06ED77BA821F}">
      <text>
        <r>
          <rPr>
            <b/>
            <sz val="9"/>
            <color indexed="81"/>
            <rFont val="Segoe UI"/>
            <family val="2"/>
          </rPr>
          <t>Optional when using the Contacts app or an external LDAP server (e.g. MetaDir).</t>
        </r>
      </text>
    </comment>
    <comment ref="B189" authorId="0" shapeId="0" xr:uid="{D103E797-B252-40E0-8F30-F4968FEBD808}">
      <text>
        <r>
          <rPr>
            <b/>
            <sz val="9"/>
            <color indexed="81"/>
            <rFont val="Segoe UI"/>
            <family val="2"/>
          </rPr>
          <t>Optional when using the Contacts app or an external LDAP server (e.g. MetaDir).</t>
        </r>
      </text>
    </comment>
    <comment ref="B190" authorId="0" shapeId="0" xr:uid="{61BCE453-7E61-4B1A-AA92-31C9F56D98FF}">
      <text>
        <r>
          <rPr>
            <b/>
            <sz val="9"/>
            <color indexed="81"/>
            <rFont val="Segoe UI"/>
            <family val="2"/>
          </rPr>
          <t>Optional when using the Contacts app or an external LDAP server (e.g. MetaDir).</t>
        </r>
      </text>
    </comment>
    <comment ref="B191" authorId="0" shapeId="0" xr:uid="{4370EB7F-DE5B-4FC2-A38F-9BE5F204FCA4}">
      <text>
        <r>
          <rPr>
            <b/>
            <sz val="9"/>
            <color indexed="81"/>
            <rFont val="Segoe UI"/>
            <family val="2"/>
          </rPr>
          <t>Optional when using the Contacts app or an external LDAP server (e.g. MetaDir).</t>
        </r>
      </text>
    </comment>
    <comment ref="B192" authorId="0" shapeId="0" xr:uid="{901AB7AC-156F-4408-9064-8247C28F1657}">
      <text>
        <r>
          <rPr>
            <b/>
            <sz val="9"/>
            <color indexed="81"/>
            <rFont val="Segoe UI"/>
            <family val="2"/>
          </rPr>
          <t>Optional when using the Contacts app or an external LDAP server (e.g. MetaDir).</t>
        </r>
      </text>
    </comment>
    <comment ref="B193" authorId="0" shapeId="0" xr:uid="{1EB41924-2776-4270-8D59-5680ABA0F946}">
      <text>
        <r>
          <rPr>
            <b/>
            <sz val="9"/>
            <color indexed="81"/>
            <rFont val="Segoe UI"/>
            <family val="2"/>
          </rPr>
          <t>Optional when using the Contacts app or an external LDAP server (e.g. MetaDir).</t>
        </r>
      </text>
    </comment>
    <comment ref="B194" authorId="0" shapeId="0" xr:uid="{6FB7F821-D110-417E-987A-B43960E5574C}">
      <text>
        <r>
          <rPr>
            <b/>
            <sz val="9"/>
            <color indexed="81"/>
            <rFont val="Segoe UI"/>
            <family val="2"/>
          </rPr>
          <t>Optional when using the Contacts app or an external LDAP server (e.g. MetaDir).</t>
        </r>
      </text>
    </comment>
    <comment ref="B195" authorId="0" shapeId="0" xr:uid="{F2BFB4C2-3444-431E-8605-7CA3A401ED80}">
      <text>
        <r>
          <rPr>
            <b/>
            <sz val="9"/>
            <color indexed="81"/>
            <rFont val="Segoe UI"/>
            <family val="2"/>
          </rPr>
          <t>Optional when using the Contacts app or an external LDAP server (e.g. MetaDir).</t>
        </r>
      </text>
    </comment>
    <comment ref="B196" authorId="0" shapeId="0" xr:uid="{ED90484F-8609-48F6-B13A-A08E9CFF756B}">
      <text>
        <r>
          <rPr>
            <b/>
            <sz val="9"/>
            <color indexed="81"/>
            <rFont val="Segoe UI"/>
            <family val="2"/>
          </rPr>
          <t>Optional when using the Contacts app or an external LDAP server (e.g. MetaDir).</t>
        </r>
      </text>
    </comment>
    <comment ref="B197" authorId="0" shapeId="0" xr:uid="{5B515C6B-AED4-4574-AFC0-600D5677C73E}">
      <text>
        <r>
          <rPr>
            <b/>
            <sz val="9"/>
            <color indexed="81"/>
            <rFont val="Segoe UI"/>
            <family val="2"/>
          </rPr>
          <t>Optional when using the Contacts app or an external LDAP server (e.g. MetaDir).</t>
        </r>
      </text>
    </comment>
    <comment ref="B198" authorId="0" shapeId="0" xr:uid="{ABB50BCC-2A9D-4DF3-A2BA-4708A1F2400A}">
      <text>
        <r>
          <rPr>
            <b/>
            <sz val="9"/>
            <color indexed="81"/>
            <rFont val="Segoe UI"/>
            <family val="2"/>
          </rPr>
          <t>Optional when using the Contacts app or an external LDAP server (e.g. MetaDir).</t>
        </r>
      </text>
    </comment>
    <comment ref="B199" authorId="0" shapeId="0" xr:uid="{1902F0F6-E860-4C48-BADC-AA08013FECCD}">
      <text>
        <r>
          <rPr>
            <b/>
            <sz val="9"/>
            <color indexed="81"/>
            <rFont val="Segoe UI"/>
            <family val="2"/>
          </rPr>
          <t>Optional when using the Contacts app or an external LDAP server (e.g. MetaDir).</t>
        </r>
      </text>
    </comment>
    <comment ref="B200" authorId="0" shapeId="0" xr:uid="{355837B6-6576-4A64-8337-801681129E4E}">
      <text>
        <r>
          <rPr>
            <b/>
            <sz val="9"/>
            <color indexed="81"/>
            <rFont val="Segoe UI"/>
            <family val="2"/>
          </rPr>
          <t>Optional when using the Contacts app or an external LDAP server (e.g. MetaDir).</t>
        </r>
      </text>
    </comment>
    <comment ref="B201" authorId="0" shapeId="0" xr:uid="{3214623D-1EC9-4994-ABEE-8384F3BDAC5D}">
      <text>
        <r>
          <rPr>
            <b/>
            <sz val="9"/>
            <color indexed="81"/>
            <rFont val="Segoe UI"/>
            <family val="2"/>
          </rPr>
          <t>Optional when using the Contacts app or an external LDAP server (e.g. MetaDir).</t>
        </r>
      </text>
    </comment>
    <comment ref="B203" authorId="0" shapeId="0" xr:uid="{8C9AB64A-51E8-4099-8E78-24790F215854}">
      <text>
        <r>
          <rPr>
            <b/>
            <sz val="9"/>
            <color indexed="81"/>
            <rFont val="Segoe UI"/>
            <family val="2"/>
          </rPr>
          <t>Optional when using the Contacts app or an external LDAP server (e.g. MetaDir).</t>
        </r>
      </text>
    </comment>
    <comment ref="B204" authorId="0" shapeId="0" xr:uid="{7BE369C4-79E3-4951-AB77-B19ED5F752C6}">
      <text>
        <r>
          <rPr>
            <b/>
            <sz val="9"/>
            <color indexed="81"/>
            <rFont val="Segoe UI"/>
            <family val="2"/>
          </rPr>
          <t>Optional when using the Contacts app or an external LDAP server (e.g. MetaDir).</t>
        </r>
      </text>
    </comment>
    <comment ref="B205" authorId="0" shapeId="0" xr:uid="{E6260D9B-27C6-4328-8EE3-81F5BBCBC0F6}">
      <text>
        <r>
          <rPr>
            <b/>
            <sz val="9"/>
            <color indexed="81"/>
            <rFont val="Segoe UI"/>
            <family val="2"/>
          </rPr>
          <t>Optional when using the Contacts app or an external LDAP server (e.g. MetaDir).</t>
        </r>
      </text>
    </comment>
    <comment ref="B206" authorId="0" shapeId="0" xr:uid="{57BCEE70-7155-4523-8A89-B2F57F66728A}">
      <text>
        <r>
          <rPr>
            <b/>
            <sz val="9"/>
            <color indexed="81"/>
            <rFont val="Segoe UI"/>
            <family val="2"/>
          </rPr>
          <t>Optional when using the Contacts app or an external LDAP server (e.g. MetaDir).</t>
        </r>
      </text>
    </comment>
    <comment ref="B207" authorId="0" shapeId="0" xr:uid="{F6E0AC89-A343-410E-BEE1-24E934B67C0F}">
      <text>
        <r>
          <rPr>
            <b/>
            <sz val="9"/>
            <color indexed="81"/>
            <rFont val="Segoe UI"/>
            <family val="2"/>
          </rPr>
          <t>Optional when using the Contacts app or an external LDAP server (e.g. MetaDir).</t>
        </r>
      </text>
    </comment>
    <comment ref="B208" authorId="0" shapeId="0" xr:uid="{7E5D1661-70E6-405A-B40C-7978BF0EBE53}">
      <text>
        <r>
          <rPr>
            <b/>
            <sz val="9"/>
            <color indexed="81"/>
            <rFont val="Segoe UI"/>
            <family val="2"/>
          </rPr>
          <t>Optional when using the Contacts app or an external LDAP server (e.g. MetaDir).</t>
        </r>
      </text>
    </comment>
    <comment ref="B209" authorId="0" shapeId="0" xr:uid="{E1F95FF3-68D5-4E1D-BBE3-89F0A75C1F02}">
      <text>
        <r>
          <rPr>
            <b/>
            <sz val="9"/>
            <color indexed="81"/>
            <rFont val="Segoe UI"/>
            <family val="2"/>
          </rPr>
          <t>Optional when using the Contacts app or an external LDAP server (e.g. MetaDir).</t>
        </r>
      </text>
    </comment>
    <comment ref="B210" authorId="0" shapeId="0" xr:uid="{573B50E4-9E73-4A95-9D5E-8A8C16B83F76}">
      <text>
        <r>
          <rPr>
            <b/>
            <sz val="9"/>
            <color indexed="81"/>
            <rFont val="Segoe UI"/>
            <family val="2"/>
          </rPr>
          <t>Optional when using the Contacts app or an external LDAP server (e.g. MetaDir).</t>
        </r>
      </text>
    </comment>
    <comment ref="B211" authorId="0" shapeId="0" xr:uid="{8CFB6859-C736-447A-B34E-81E78BC8226C}">
      <text>
        <r>
          <rPr>
            <b/>
            <sz val="9"/>
            <color indexed="81"/>
            <rFont val="Segoe UI"/>
            <family val="2"/>
          </rPr>
          <t>Optional when using the Contacts app or an external LDAP server (e.g. MetaDir).</t>
        </r>
      </text>
    </comment>
    <comment ref="B212" authorId="0" shapeId="0" xr:uid="{F1BC1996-37C1-422B-8CE5-5826FCFA57E5}">
      <text>
        <r>
          <rPr>
            <b/>
            <sz val="9"/>
            <color indexed="81"/>
            <rFont val="Segoe UI"/>
            <family val="2"/>
          </rPr>
          <t>Optional when using the Contacts app or an external LDAP server (e.g. MetaDir).</t>
        </r>
      </text>
    </comment>
    <comment ref="B213" authorId="0" shapeId="0" xr:uid="{07C61739-6022-4928-8783-89501C4A4BDC}">
      <text>
        <r>
          <rPr>
            <b/>
            <sz val="9"/>
            <color indexed="81"/>
            <rFont val="Segoe UI"/>
            <family val="2"/>
          </rPr>
          <t>Optional when using the Contacts app or an external LDAP server (e.g. MetaDir).</t>
        </r>
      </text>
    </comment>
    <comment ref="B214" authorId="0" shapeId="0" xr:uid="{D98A70A9-66CA-4FBF-BA9F-A7954B186793}">
      <text>
        <r>
          <rPr>
            <b/>
            <sz val="9"/>
            <color indexed="81"/>
            <rFont val="Segoe UI"/>
            <family val="2"/>
          </rPr>
          <t>Optional when using the Contacts app or an external LDAP server (e.g. MetaDir).</t>
        </r>
      </text>
    </comment>
    <comment ref="B215" authorId="0" shapeId="0" xr:uid="{2961D862-D046-42C9-9068-373B45A628C8}">
      <text>
        <r>
          <rPr>
            <b/>
            <sz val="9"/>
            <color indexed="81"/>
            <rFont val="Segoe UI"/>
            <family val="2"/>
          </rPr>
          <t>Optional when using the Contacts app or an external LDAP server (e.g. MetaDir).</t>
        </r>
      </text>
    </comment>
    <comment ref="B216" authorId="0" shapeId="0" xr:uid="{95BAC290-AB30-47F2-8546-B2BCFC6E0E73}">
      <text>
        <r>
          <rPr>
            <b/>
            <sz val="9"/>
            <color indexed="81"/>
            <rFont val="Segoe UI"/>
            <family val="2"/>
          </rPr>
          <t>Optional when using the Contacts app or an external LDAP server (e.g. MetaDir).</t>
        </r>
      </text>
    </comment>
    <comment ref="B217" authorId="0" shapeId="0" xr:uid="{5D6341A0-1B22-406D-B2C5-FF44C4DF21B9}">
      <text>
        <r>
          <rPr>
            <b/>
            <sz val="9"/>
            <color indexed="81"/>
            <rFont val="Segoe UI"/>
            <family val="2"/>
          </rPr>
          <t>Optional when using the Contacts app or an external LDAP server (e.g. MetaDir).</t>
        </r>
      </text>
    </comment>
    <comment ref="B218" authorId="0" shapeId="0" xr:uid="{45B740E6-AB7B-4F80-A1CB-D6B4C6BEC03C}">
      <text>
        <r>
          <rPr>
            <b/>
            <sz val="9"/>
            <color indexed="81"/>
            <rFont val="Segoe UI"/>
            <family val="2"/>
          </rPr>
          <t>Optional when using the Contacts app or an external LDAP server (e.g. MetaDir).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trust</author>
  </authors>
  <commentList>
    <comment ref="B40" authorId="0" shapeId="0" xr:uid="{039F3270-8A89-4CAE-A0B6-A6CCD3E57F8F}">
      <text>
        <r>
          <rPr>
            <b/>
            <sz val="9"/>
            <color indexed="81"/>
            <rFont val="Segoe UI"/>
            <family val="2"/>
          </rPr>
          <t>MUST be written in lower case.
The name before the backslash should always be the same on a gateway and is required for the reverse proxy.</t>
        </r>
      </text>
    </comment>
    <comment ref="B41" authorId="0" shapeId="0" xr:uid="{2B4D4F1C-32C3-45A5-B473-B0A4F9BA2BA9}">
      <text>
        <r>
          <rPr>
            <b/>
            <sz val="9"/>
            <color indexed="81"/>
            <rFont val="Segoe UI"/>
            <family val="2"/>
          </rPr>
          <t>MUST be written in lower case.
The name before the backslash should always be the same on a gateway and is required for the reverse proxy.</t>
        </r>
      </text>
    </comment>
    <comment ref="B43" authorId="0" shapeId="0" xr:uid="{EBF93348-C855-4EF1-964A-2539877BD161}">
      <text>
        <r>
          <rPr>
            <b/>
            <sz val="9"/>
            <color indexed="81"/>
            <rFont val="Segoe UI"/>
            <family val="2"/>
          </rPr>
          <t xml:space="preserve">MUST be written in lower case.
The name before the backslash should always be the same on a gateway and is required for the reverse proxy.
This LDAP replicator is required, for example, for DECT or slave PBXs behind a reverse proxy.
</t>
        </r>
        <r>
          <rPr>
            <sz val="9"/>
            <color indexed="81"/>
            <rFont val="Segoe UI"/>
            <family val="2"/>
          </rPr>
          <t xml:space="preserve">
</t>
        </r>
      </text>
    </comment>
    <comment ref="B44" authorId="0" shapeId="0" xr:uid="{925D062D-B4B1-419A-91A4-72C75D729415}">
      <text>
        <r>
          <rPr>
            <b/>
            <sz val="9"/>
            <color indexed="81"/>
            <rFont val="Segoe UI"/>
            <family val="2"/>
          </rPr>
          <t xml:space="preserve">MUST be written in lower case.
The name before the backslash should always be the same on a gateway and is required for the reverse proxy.
This LDAP replicator is required, for example, for DECT or slave PBXs behind a reverse proxy.
</t>
        </r>
        <r>
          <rPr>
            <sz val="9"/>
            <color indexed="81"/>
            <rFont val="Segoe UI"/>
            <family val="2"/>
          </rPr>
          <t xml:space="preserve">
</t>
        </r>
      </text>
    </comment>
    <comment ref="B71" authorId="0" shapeId="0" xr:uid="{5EE06D65-80E2-4464-94CC-10EEF2A16CFE}">
      <text>
        <r>
          <rPr>
            <b/>
            <sz val="9"/>
            <color indexed="81"/>
            <rFont val="Segoe UI"/>
            <family val="2"/>
          </rPr>
          <t>Optional when using the Contacts app or an external LDAP server (e.g. MetaDir).</t>
        </r>
      </text>
    </comment>
    <comment ref="B72" authorId="0" shapeId="0" xr:uid="{75C0FFA6-852F-4168-99CA-DF551AA3AF35}">
      <text>
        <r>
          <rPr>
            <b/>
            <sz val="9"/>
            <color indexed="81"/>
            <rFont val="Segoe UI"/>
            <family val="2"/>
          </rPr>
          <t>Optional when using the Contacts app or an external LDAP server (e.g. MetaDir).</t>
        </r>
      </text>
    </comment>
    <comment ref="B73" authorId="0" shapeId="0" xr:uid="{18EC6740-4C49-445D-925A-73C2EEDEA317}">
      <text>
        <r>
          <rPr>
            <b/>
            <sz val="9"/>
            <color indexed="81"/>
            <rFont val="Segoe UI"/>
            <family val="2"/>
          </rPr>
          <t>Optional when using the Contacts app or an external LDAP server (e.g. MetaDir).</t>
        </r>
      </text>
    </comment>
    <comment ref="B74" authorId="0" shapeId="0" xr:uid="{1B7B5A64-3C59-4FDE-A8D9-D619C4D27C96}">
      <text>
        <r>
          <rPr>
            <b/>
            <sz val="9"/>
            <color indexed="81"/>
            <rFont val="Segoe UI"/>
            <family val="2"/>
          </rPr>
          <t>Optional when using the Contacts app or an external LDAP server (e.g. MetaDir).</t>
        </r>
      </text>
    </comment>
    <comment ref="B122" authorId="0" shapeId="0" xr:uid="{E6BCB346-6B88-4377-92AF-ADEB32CCC3D3}">
      <text>
        <r>
          <rPr>
            <b/>
            <sz val="9"/>
            <color indexed="81"/>
            <rFont val="Segoe UI"/>
            <family val="2"/>
          </rPr>
          <t>Usually no longer required. Possibly still for customer logos on the end devices.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trust</author>
  </authors>
  <commentList>
    <comment ref="B47" authorId="0" shapeId="0" xr:uid="{5C19686C-E00E-47B4-B072-E8BB14491742}">
      <text>
        <r>
          <rPr>
            <b/>
            <sz val="9"/>
            <color indexed="81"/>
            <rFont val="Segoe UI"/>
            <family val="2"/>
          </rPr>
          <t>MUST be written in lower case.
The name before the backslash should always be the same on a gateway and is required for the reverse proxy.</t>
        </r>
      </text>
    </comment>
    <comment ref="B48" authorId="0" shapeId="0" xr:uid="{B2105772-2156-4850-9414-14327A5D4DAE}">
      <text>
        <r>
          <rPr>
            <b/>
            <sz val="9"/>
            <color indexed="81"/>
            <rFont val="Segoe UI"/>
            <family val="2"/>
          </rPr>
          <t>MUST be written in lower case.
The name before the backslash should always be the same on a gateway and is required for the reverse proxy.</t>
        </r>
      </text>
    </comment>
    <comment ref="B50" authorId="0" shapeId="0" xr:uid="{9B8F4E4F-AAB0-4CE6-A4BE-604CBEAAC6C9}">
      <text>
        <r>
          <rPr>
            <b/>
            <sz val="9"/>
            <color indexed="81"/>
            <rFont val="Segoe UI"/>
            <family val="2"/>
          </rPr>
          <t xml:space="preserve">MUST be written in lower case.
The name before the backslash should always be the same on a gateway and is required for the reverse proxy.
This LDAP replicator is required, for example, for DECT or slave PBXs behind a reverse proxy.
</t>
        </r>
        <r>
          <rPr>
            <sz val="9"/>
            <color indexed="81"/>
            <rFont val="Segoe UI"/>
            <family val="2"/>
          </rPr>
          <t xml:space="preserve">
</t>
        </r>
      </text>
    </comment>
    <comment ref="B51" authorId="0" shapeId="0" xr:uid="{753C71DA-62D7-4C45-9A7C-C45DF53FF707}">
      <text>
        <r>
          <rPr>
            <b/>
            <sz val="9"/>
            <color indexed="81"/>
            <rFont val="Segoe UI"/>
            <family val="2"/>
          </rPr>
          <t xml:space="preserve">MUST be written in lower case.
The name before the backslash should always be the same on a gateway and is required for the reverse proxy.
This LDAP replicator is required, for example, for DECT or slave PBXs behind a reverse proxy.
</t>
        </r>
        <r>
          <rPr>
            <sz val="9"/>
            <color indexed="81"/>
            <rFont val="Segoe UI"/>
            <family val="2"/>
          </rPr>
          <t xml:space="preserve">
</t>
        </r>
      </text>
    </comment>
    <comment ref="B78" authorId="0" shapeId="0" xr:uid="{590952EE-AB7E-46C6-988E-5D20356A783F}">
      <text>
        <r>
          <rPr>
            <b/>
            <sz val="9"/>
            <color indexed="81"/>
            <rFont val="Segoe UI"/>
            <family val="2"/>
          </rPr>
          <t>Optional when using the Contacts app or an external LDAP server (e.g. MetaDir).</t>
        </r>
      </text>
    </comment>
    <comment ref="B79" authorId="0" shapeId="0" xr:uid="{61798BFA-B0F7-4BFA-A27D-340F5B91F1C4}">
      <text>
        <r>
          <rPr>
            <b/>
            <sz val="9"/>
            <color indexed="81"/>
            <rFont val="Segoe UI"/>
            <family val="2"/>
          </rPr>
          <t>Optional when using the Contacts app or an external LDAP server (e.g. MetaDir).</t>
        </r>
      </text>
    </comment>
    <comment ref="B80" authorId="0" shapeId="0" xr:uid="{F0ABECCE-6CBC-4EFD-B8F0-018AD701B9E3}">
      <text>
        <r>
          <rPr>
            <b/>
            <sz val="9"/>
            <color indexed="81"/>
            <rFont val="Segoe UI"/>
            <family val="2"/>
          </rPr>
          <t>Optional when using the Contacts app or an external LDAP server (e.g. MetaDir).</t>
        </r>
      </text>
    </comment>
    <comment ref="B81" authorId="0" shapeId="0" xr:uid="{70B72F95-A9AC-4118-BBA4-E8AA8B7240B6}">
      <text>
        <r>
          <rPr>
            <b/>
            <sz val="9"/>
            <color indexed="81"/>
            <rFont val="Segoe UI"/>
            <family val="2"/>
          </rPr>
          <t>Optional when using the Contacts app or an external LDAP server (e.g. MetaDir).</t>
        </r>
      </text>
    </comment>
    <comment ref="B133" authorId="0" shapeId="0" xr:uid="{A74648A3-7157-4272-8188-A3EA13C4D1F6}">
      <text>
        <r>
          <rPr>
            <b/>
            <sz val="9"/>
            <color indexed="81"/>
            <rFont val="Segoe UI"/>
            <family val="2"/>
          </rPr>
          <t>Usually no longer required. Possibly still for customer logos on the end devices.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trust</author>
  </authors>
  <commentList>
    <comment ref="B47" authorId="0" shapeId="0" xr:uid="{7081026F-CB31-468B-AB05-1C63CEF7A477}">
      <text>
        <r>
          <rPr>
            <b/>
            <sz val="9"/>
            <color indexed="81"/>
            <rFont val="Segoe UI"/>
            <family val="2"/>
          </rPr>
          <t>MUST be written in lower case.
The name before the backslash should always be the same on a gateway and is required for the reverse proxy.</t>
        </r>
      </text>
    </comment>
    <comment ref="B48" authorId="0" shapeId="0" xr:uid="{15650F8C-0813-43A0-9020-91A9B1F76A39}">
      <text>
        <r>
          <rPr>
            <b/>
            <sz val="9"/>
            <color indexed="81"/>
            <rFont val="Segoe UI"/>
            <family val="2"/>
          </rPr>
          <t>MUST be written in lower case.
The name before the backslash should always be the same on a gateway and is required for the reverse proxy.</t>
        </r>
      </text>
    </comment>
    <comment ref="B50" authorId="0" shapeId="0" xr:uid="{FEAEB229-68A0-45C2-9427-D4CE4DC4944F}">
      <text>
        <r>
          <rPr>
            <b/>
            <sz val="9"/>
            <color indexed="81"/>
            <rFont val="Segoe UI"/>
            <family val="2"/>
          </rPr>
          <t xml:space="preserve">MUST be written in lower case.
The name before the backslash should always be the same on a gateway and is required for the reverse proxy.
This LDAP replicator is required, for example, for DECT or slave PBXs behind a reverse proxy.
</t>
        </r>
        <r>
          <rPr>
            <sz val="9"/>
            <color indexed="81"/>
            <rFont val="Segoe UI"/>
            <family val="2"/>
          </rPr>
          <t xml:space="preserve">
</t>
        </r>
      </text>
    </comment>
    <comment ref="B51" authorId="0" shapeId="0" xr:uid="{5E6FE3E5-30BD-4549-AB59-BF611FBB0F22}">
      <text>
        <r>
          <rPr>
            <b/>
            <sz val="9"/>
            <color indexed="81"/>
            <rFont val="Segoe UI"/>
            <family val="2"/>
          </rPr>
          <t xml:space="preserve">MUST be written in lower case.
The name before the backslash should always be the same on a gateway and is required for the reverse proxy.
This LDAP replicator is required, for example, for DECT or slave PBXs behind a reverse proxy.
</t>
        </r>
        <r>
          <rPr>
            <sz val="9"/>
            <color indexed="81"/>
            <rFont val="Segoe UI"/>
            <family val="2"/>
          </rPr>
          <t xml:space="preserve">
</t>
        </r>
      </text>
    </comment>
    <comment ref="B78" authorId="0" shapeId="0" xr:uid="{3A6F57B7-A886-4068-8DCA-C6F889DDDF8D}">
      <text>
        <r>
          <rPr>
            <b/>
            <sz val="9"/>
            <color indexed="81"/>
            <rFont val="Segoe UI"/>
            <family val="2"/>
          </rPr>
          <t>Optional when using the Contacts app or an external LDAP server (e.g. MetaDir).</t>
        </r>
      </text>
    </comment>
    <comment ref="B79" authorId="0" shapeId="0" xr:uid="{2D0AA132-1531-4EDD-9C49-F632ABF08F6C}">
      <text>
        <r>
          <rPr>
            <b/>
            <sz val="9"/>
            <color indexed="81"/>
            <rFont val="Segoe UI"/>
            <family val="2"/>
          </rPr>
          <t>Optional when using the Contacts app or an external LDAP server (e.g. MetaDir).</t>
        </r>
      </text>
    </comment>
    <comment ref="B80" authorId="0" shapeId="0" xr:uid="{65DDFFD1-9D31-460D-9831-C244D2D607A5}">
      <text>
        <r>
          <rPr>
            <b/>
            <sz val="9"/>
            <color indexed="81"/>
            <rFont val="Segoe UI"/>
            <family val="2"/>
          </rPr>
          <t>Optional when using the Contacts app or an external LDAP server (e.g. MetaDir).</t>
        </r>
      </text>
    </comment>
    <comment ref="B81" authorId="0" shapeId="0" xr:uid="{BD58DE79-ACE3-456E-8268-AF8A8CCFEB0D}">
      <text>
        <r>
          <rPr>
            <b/>
            <sz val="9"/>
            <color indexed="81"/>
            <rFont val="Segoe UI"/>
            <family val="2"/>
          </rPr>
          <t>Optional when using the Contacts app or an external LDAP server (e.g. MetaDir).</t>
        </r>
      </text>
    </comment>
    <comment ref="B133" authorId="0" shapeId="0" xr:uid="{F76D9E89-8FC6-4F8B-982E-A05026415AD5}">
      <text>
        <r>
          <rPr>
            <b/>
            <sz val="9"/>
            <color indexed="81"/>
            <rFont val="Segoe UI"/>
            <family val="2"/>
          </rPr>
          <t>Usually no longer required. Possibly still for customer logos on the end devices.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trust</author>
  </authors>
  <commentList>
    <comment ref="B47" authorId="0" shapeId="0" xr:uid="{7A062F1A-475D-4BB9-9BF2-70AB7F2C6687}">
      <text>
        <r>
          <rPr>
            <b/>
            <sz val="9"/>
            <color indexed="81"/>
            <rFont val="Segoe UI"/>
            <family val="2"/>
          </rPr>
          <t>MUST be written in lower case.
The name before the backslash should always be the same on a gateway and is required for the reverse proxy.</t>
        </r>
      </text>
    </comment>
    <comment ref="B48" authorId="0" shapeId="0" xr:uid="{8E51212D-1E58-4D70-894B-BDAB9C2E818B}">
      <text>
        <r>
          <rPr>
            <b/>
            <sz val="9"/>
            <color indexed="81"/>
            <rFont val="Segoe UI"/>
            <family val="2"/>
          </rPr>
          <t>MUST be written in lower case.
The name before the backslash should always be the same on a gateway and is required for the reverse proxy.</t>
        </r>
      </text>
    </comment>
    <comment ref="B50" authorId="0" shapeId="0" xr:uid="{6107F7DD-0EA4-46CB-BCB2-6AFB9E576C91}">
      <text>
        <r>
          <rPr>
            <b/>
            <sz val="9"/>
            <color indexed="81"/>
            <rFont val="Segoe UI"/>
            <family val="2"/>
          </rPr>
          <t xml:space="preserve">MUST be written in lower case.
The name before the backslash should always be the same on a gateway and is required for the reverse proxy.
This LDAP replicator is required, for example, for DECT or slave PBXs behind a reverse proxy.
</t>
        </r>
        <r>
          <rPr>
            <sz val="9"/>
            <color indexed="81"/>
            <rFont val="Segoe UI"/>
            <family val="2"/>
          </rPr>
          <t xml:space="preserve">
</t>
        </r>
      </text>
    </comment>
    <comment ref="B51" authorId="0" shapeId="0" xr:uid="{3404B331-9E80-4AA1-92CC-59DB3F36B121}">
      <text>
        <r>
          <rPr>
            <b/>
            <sz val="9"/>
            <color indexed="81"/>
            <rFont val="Segoe UI"/>
            <family val="2"/>
          </rPr>
          <t xml:space="preserve">MUST be written in lower case.
The name before the backslash should always be the same on a gateway and is required for the reverse proxy.
This LDAP replicator is required, for example, for DECT or slave PBXs behind a reverse proxy.
</t>
        </r>
        <r>
          <rPr>
            <sz val="9"/>
            <color indexed="81"/>
            <rFont val="Segoe UI"/>
            <family val="2"/>
          </rPr>
          <t xml:space="preserve">
</t>
        </r>
      </text>
    </comment>
    <comment ref="B78" authorId="0" shapeId="0" xr:uid="{C0F2609A-A5A2-4101-9DEB-C0EE9E35BAAB}">
      <text>
        <r>
          <rPr>
            <b/>
            <sz val="9"/>
            <color indexed="81"/>
            <rFont val="Segoe UI"/>
            <family val="2"/>
          </rPr>
          <t>Optional when using the Contacts app or an external LDAP server (e.g. MetaDir).</t>
        </r>
      </text>
    </comment>
    <comment ref="B79" authorId="0" shapeId="0" xr:uid="{E5476E38-19C6-4371-B670-B7A354431FF7}">
      <text>
        <r>
          <rPr>
            <b/>
            <sz val="9"/>
            <color indexed="81"/>
            <rFont val="Segoe UI"/>
            <family val="2"/>
          </rPr>
          <t>Optional when using the Contacts app or an external LDAP server (e.g. MetaDir).</t>
        </r>
      </text>
    </comment>
    <comment ref="B80" authorId="0" shapeId="0" xr:uid="{F6359BC7-0D1B-490C-AC8D-A9736C044E58}">
      <text>
        <r>
          <rPr>
            <b/>
            <sz val="9"/>
            <color indexed="81"/>
            <rFont val="Segoe UI"/>
            <family val="2"/>
          </rPr>
          <t>Optional when using the Contacts app or an external LDAP server (e.g. MetaDir).</t>
        </r>
      </text>
    </comment>
    <comment ref="B81" authorId="0" shapeId="0" xr:uid="{094EDF84-3F89-403E-9240-441F20C39F47}">
      <text>
        <r>
          <rPr>
            <b/>
            <sz val="9"/>
            <color indexed="81"/>
            <rFont val="Segoe UI"/>
            <family val="2"/>
          </rPr>
          <t>Optional when using the Contacts app or an external LDAP server (e.g. MetaDir).</t>
        </r>
      </text>
    </comment>
    <comment ref="B133" authorId="0" shapeId="0" xr:uid="{6E48625F-505F-45BE-98FC-0988011D89AA}">
      <text>
        <r>
          <rPr>
            <b/>
            <sz val="9"/>
            <color indexed="81"/>
            <rFont val="Segoe UI"/>
            <family val="2"/>
          </rPr>
          <t>Usually no longer required. Possibly still for customer logos on the end devices.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trust</author>
  </authors>
  <commentList>
    <comment ref="H10" authorId="0" shapeId="0" xr:uid="{00000000-0006-0000-0700-000002000000}">
      <text>
        <r>
          <rPr>
            <sz val="9"/>
            <color indexed="81"/>
            <rFont val="Segoe UI"/>
            <family val="2"/>
          </rPr>
          <t>MUST be set!!!
Otherwise /PBX/APPCLIENT must be entered separately</t>
        </r>
      </text>
    </comment>
    <comment ref="H30" authorId="0" shapeId="0" xr:uid="{00000000-0006-0000-0700-000005000000}">
      <text>
        <r>
          <rPr>
            <sz val="9"/>
            <color indexed="81"/>
            <rFont val="Segoe UI"/>
            <family val="2"/>
          </rPr>
          <t>MUST be set!!!
Otherwise /PBX/APPCLIENT must be entered separately</t>
        </r>
      </text>
    </comment>
    <comment ref="H48" authorId="0" shapeId="0" xr:uid="{00000000-0006-0000-0700-000008000000}">
      <text>
        <r>
          <rPr>
            <sz val="9"/>
            <color indexed="81"/>
            <rFont val="Segoe UI"/>
            <family val="2"/>
          </rPr>
          <t>MUST be set!!!
Otherwise /PBX/APPCLIENT must be entered separately</t>
        </r>
      </text>
    </comment>
    <comment ref="H66" authorId="0" shapeId="0" xr:uid="{00000000-0006-0000-0700-00000B000000}">
      <text>
        <r>
          <rPr>
            <sz val="9"/>
            <color indexed="81"/>
            <rFont val="Segoe UI"/>
            <family val="2"/>
          </rPr>
          <t>MUST be set!!!
Otherwise /PBX/APPCLIENT must be entered separately</t>
        </r>
      </text>
    </comment>
    <comment ref="H84" authorId="0" shapeId="0" xr:uid="{3A4F833E-21B2-411A-92A7-8ED45B905579}">
      <text>
        <r>
          <rPr>
            <sz val="9"/>
            <color indexed="81"/>
            <rFont val="Segoe UI"/>
            <family val="2"/>
          </rPr>
          <t>MUST be set!!!
Otherwise /PBX/APPCLIENT must be entered separately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trust</author>
  </authors>
  <commentList>
    <comment ref="B4" authorId="0" shapeId="0" xr:uid="{00000000-0006-0000-0A00-000001000000}">
      <text>
        <r>
          <rPr>
            <sz val="9"/>
            <color indexed="81"/>
            <rFont val="Segoe UI"/>
            <family val="2"/>
          </rPr>
          <t>The passwords can also be left blank, in which case the gateway "admin" PW is used.
Useful if you distribute a central password via the Devices app!</t>
        </r>
      </text>
    </comment>
    <comment ref="B5" authorId="0" shapeId="0" xr:uid="{00000000-0006-0000-0A00-000002000000}">
      <text>
        <r>
          <rPr>
            <sz val="9"/>
            <color indexed="81"/>
            <rFont val="Segoe UI"/>
            <family val="2"/>
          </rPr>
          <t>The passwords can also be left blank, in which case the gateway "admin" PW is used.
Useful if you distribute a central password via the Devices app!</t>
        </r>
      </text>
    </comment>
    <comment ref="B7" authorId="0" shapeId="0" xr:uid="{00000000-0006-0000-0A00-000003000000}">
      <text>
        <r>
          <rPr>
            <b/>
            <sz val="9"/>
            <color indexed="81"/>
            <rFont val="Segoe UI"/>
            <family val="2"/>
          </rPr>
          <t>The following applies to all app objects:
* Pay attention to the correct spelling (also upper/lower case). The spelling is also used in other places in the PBX.
* The password that is entered here can also be changed automatically at a later date.</t>
        </r>
      </text>
    </comment>
  </commentList>
</comments>
</file>

<file path=xl/sharedStrings.xml><?xml version="1.0" encoding="utf-8"?>
<sst xmlns="http://schemas.openxmlformats.org/spreadsheetml/2006/main" count="3469" uniqueCount="874">
  <si>
    <t>Current firmware and boot code</t>
  </si>
  <si>
    <t>Ensure delivery condition</t>
  </si>
  <si>
    <t>Import license</t>
  </si>
  <si>
    <t xml:space="preserve">     System name</t>
  </si>
  <si>
    <t xml:space="preserve">     PBX name</t>
  </si>
  <si>
    <t xml:space="preserve">     Enable External Transfer</t>
  </si>
  <si>
    <t xml:space="preserve">     Generate CDRs</t>
  </si>
  <si>
    <t>ok</t>
  </si>
  <si>
    <t>Activate TURN and TURN parameters</t>
  </si>
  <si>
    <t>Import certificate</t>
  </si>
  <si>
    <t>Master</t>
  </si>
  <si>
    <t xml:space="preserve">     DNS</t>
  </si>
  <si>
    <t xml:space="preserve">     Reverse proxies</t>
  </si>
  <si>
    <t xml:space="preserve">     Recall timeout</t>
  </si>
  <si>
    <t xml:space="preserve">   H.323/TCP</t>
  </si>
  <si>
    <t xml:space="preserve">   H.323/TLS</t>
  </si>
  <si>
    <t xml:space="preserve">   SIP/TCP</t>
  </si>
  <si>
    <t xml:space="preserve">   SIP/TLS</t>
  </si>
  <si>
    <t xml:space="preserve">   LDAP</t>
  </si>
  <si>
    <t xml:space="preserve">   LDAPS</t>
  </si>
  <si>
    <t xml:space="preserve">   HTTP</t>
  </si>
  <si>
    <t xml:space="preserve">   HTTPS</t>
  </si>
  <si>
    <t xml:space="preserve">     MoH</t>
  </si>
  <si>
    <t>Blacklist Expiration</t>
  </si>
  <si>
    <t>Suspicious requests/min</t>
  </si>
  <si>
    <t>Size of CF0, e.g. 64 GB</t>
  </si>
  <si>
    <t>ALWAYS! Basic formatting</t>
  </si>
  <si>
    <t>NA</t>
  </si>
  <si>
    <t xml:space="preserve">     Call list service</t>
  </si>
  <si>
    <t xml:space="preserve">     Call-List Service Host</t>
  </si>
  <si>
    <t xml:space="preserve">    PBX object of the own master</t>
  </si>
  <si>
    <t>Status</t>
  </si>
  <si>
    <t>Value</t>
  </si>
  <si>
    <t>Note</t>
  </si>
  <si>
    <t>Setting</t>
  </si>
  <si>
    <t>x</t>
  </si>
  <si>
    <t>Later</t>
  </si>
  <si>
    <t>H.323/TLS</t>
  </si>
  <si>
    <t>No</t>
  </si>
  <si>
    <t>String</t>
  </si>
  <si>
    <t>VoIP Protocol</t>
  </si>
  <si>
    <t>Word (16bit)</t>
  </si>
  <si>
    <t>Update Poll Interval</t>
  </si>
  <si>
    <t>Update URL</t>
  </si>
  <si>
    <t>H323 gatekeeper id</t>
  </si>
  <si>
    <t>Yes</t>
  </si>
  <si>
    <t>IP</t>
  </si>
  <si>
    <t>H323 gatekeeper</t>
  </si>
  <si>
    <t>Code</t>
  </si>
  <si>
    <t>Array</t>
  </si>
  <si>
    <t>Data type</t>
  </si>
  <si>
    <t>Name</t>
  </si>
  <si>
    <t xml:space="preserve">(ASCII) 1.3.6.1.4.1.6666 </t>
  </si>
  <si>
    <t>Identifier / ID:</t>
  </si>
  <si>
    <t xml:space="preserve">innovaphone VoIP Options </t>
  </si>
  <si>
    <t xml:space="preserve">Beschreibung / Description: </t>
  </si>
  <si>
    <t xml:space="preserve">innovaphone </t>
  </si>
  <si>
    <t>Display name / Display name:</t>
  </si>
  <si>
    <t>:1720/1300</t>
  </si>
  <si>
    <t>/PBX0/web/js</t>
  </si>
  <si>
    <t>/PBX0/APPS</t>
  </si>
  <si>
    <t>/PBX0/DEVICES</t>
  </si>
  <si>
    <t>/PBX0/WEBSOCKET</t>
  </si>
  <si>
    <t>/PBX0/MY</t>
  </si>
  <si>
    <t>HTTPS</t>
  </si>
  <si>
    <t>Hostname</t>
  </si>
  <si>
    <t xml:space="preserve">     No CLIR on internal calls</t>
  </si>
  <si>
    <t>IP address of the PBX</t>
  </si>
  <si>
    <t>IP address of the standby PBX, if applicable</t>
  </si>
  <si>
    <t>System name of the PBX</t>
  </si>
  <si>
    <t>http://wiki.innovaphone.com/index.php?title=Reference12r1:DHCP_client</t>
  </si>
  <si>
    <t>Notes on setting up external DHCP servers:</t>
  </si>
  <si>
    <t>Always set to "0" for safety reasons</t>
  </si>
  <si>
    <t xml:space="preserve">   STUN Changed Address only for STUN Server</t>
  </si>
  <si>
    <t>/fonts</t>
  </si>
  <si>
    <t>/PBX0/APPCLIENT/appclient.htm</t>
  </si>
  <si>
    <t>YES</t>
  </si>
  <si>
    <t>ALWAYS set</t>
  </si>
  <si>
    <t xml:space="preserve">     Deactivate Unknown Registrations</t>
  </si>
  <si>
    <t xml:space="preserve">     Log Calls</t>
  </si>
  <si>
    <t>https://services.innovaphone.com/push/ws</t>
  </si>
  <si>
    <t>Push</t>
  </si>
  <si>
    <t>push</t>
  </si>
  <si>
    <t>AP</t>
  </si>
  <si>
    <t>messages</t>
  </si>
  <si>
    <t>Messages</t>
  </si>
  <si>
    <t>messages-api</t>
  </si>
  <si>
    <t>MessagesApi</t>
  </si>
  <si>
    <t>Voicemail</t>
  </si>
  <si>
    <t>voicemail_en</t>
  </si>
  <si>
    <t>Voicemail_en</t>
  </si>
  <si>
    <t>fax</t>
  </si>
  <si>
    <t>Fax</t>
  </si>
  <si>
    <t>App</t>
  </si>
  <si>
    <t>users-apis</t>
  </si>
  <si>
    <t>UsersApi</t>
  </si>
  <si>
    <t>users-admin</t>
  </si>
  <si>
    <t>Users Admin</t>
  </si>
  <si>
    <t>users</t>
  </si>
  <si>
    <t>Users</t>
  </si>
  <si>
    <t>devices-api</t>
  </si>
  <si>
    <t>usersapp</t>
  </si>
  <si>
    <t>profiles</t>
  </si>
  <si>
    <t>Profiles</t>
  </si>
  <si>
    <t>logging</t>
  </si>
  <si>
    <t>Logging</t>
  </si>
  <si>
    <t>alarms</t>
  </si>
  <si>
    <t>Alarms</t>
  </si>
  <si>
    <t>events</t>
  </si>
  <si>
    <t>Events</t>
  </si>
  <si>
    <t>files-api</t>
  </si>
  <si>
    <t>FilesApi</t>
  </si>
  <si>
    <t>backup-files</t>
  </si>
  <si>
    <t>files</t>
  </si>
  <si>
    <t>Files</t>
  </si>
  <si>
    <t>DevicesApi</t>
  </si>
  <si>
    <t>devices</t>
  </si>
  <si>
    <t>Devices</t>
  </si>
  <si>
    <t>contacts-api</t>
  </si>
  <si>
    <t>ContactsApi</t>
  </si>
  <si>
    <t>contacts-admin</t>
  </si>
  <si>
    <t>Contacts Admin</t>
  </si>
  <si>
    <t>contacts</t>
  </si>
  <si>
    <t>Contacts</t>
  </si>
  <si>
    <t>reporting</t>
  </si>
  <si>
    <t>Reporting</t>
  </si>
  <si>
    <t>calllist-api</t>
  </si>
  <si>
    <t>CallListApi</t>
  </si>
  <si>
    <t>calendar</t>
  </si>
  <si>
    <t>calllist</t>
  </si>
  <si>
    <t>Call List</t>
  </si>
  <si>
    <t>calendar-admin</t>
  </si>
  <si>
    <t>Calendar Admin</t>
  </si>
  <si>
    <t>Calendar</t>
  </si>
  <si>
    <t>Backup Files</t>
  </si>
  <si>
    <t>apps</t>
  </si>
  <si>
    <t>Apps</t>
  </si>
  <si>
    <t>ap</t>
  </si>
  <si>
    <t>RCC</t>
  </si>
  <si>
    <t>Services</t>
  </si>
  <si>
    <t>PbxApi</t>
  </si>
  <si>
    <t>Admin</t>
  </si>
  <si>
    <t>TableUsers</t>
  </si>
  <si>
    <t>EpSignal</t>
  </si>
  <si>
    <t>PbxSignal</t>
  </si>
  <si>
    <t>Local presence</t>
  </si>
  <si>
    <t>Websocket</t>
  </si>
  <si>
    <t>Hidden</t>
  </si>
  <si>
    <t>Plain website</t>
  </si>
  <si>
    <t>PBX object on master PBX</t>
  </si>
  <si>
    <t xml:space="preserve">    PBX object of the SLAVE PBX</t>
  </si>
  <si>
    <t xml:space="preserve">     Use as domain</t>
  </si>
  <si>
    <t xml:space="preserve">     Registration</t>
  </si>
  <si>
    <t xml:space="preserve">     Password</t>
  </si>
  <si>
    <t xml:space="preserve">     Master GK-ID</t>
  </si>
  <si>
    <t xml:space="preserve">     Replication</t>
  </si>
  <si>
    <t xml:space="preserve">Timeout for fallback when reconnecting </t>
  </si>
  <si>
    <t>manager</t>
  </si>
  <si>
    <t>manager-pw</t>
  </si>
  <si>
    <t>Long Name</t>
  </si>
  <si>
    <t>Type</t>
  </si>
  <si>
    <t>URL</t>
  </si>
  <si>
    <t>App name</t>
  </si>
  <si>
    <t>Username</t>
  </si>
  <si>
    <t>1 MB per user, min. 256MB</t>
  </si>
  <si>
    <t xml:space="preserve">    Enter PBX password in PBX object</t>
  </si>
  <si>
    <t>Path for the app platform WITHOUT https prefix</t>
  </si>
  <si>
    <t>"Reporting APP"</t>
  </si>
  <si>
    <t>User data assigned in the PBX Manager for the "Reporting APP"</t>
  </si>
  <si>
    <t>Change the logo if required</t>
  </si>
  <si>
    <t>Always set</t>
  </si>
  <si>
    <t>Almost always requested as standard</t>
  </si>
  <si>
    <t>Set PBX password</t>
  </si>
  <si>
    <t>Reporting APP</t>
  </si>
  <si>
    <t>Adapt the URL if necessary, e.g. if MetaDir is used</t>
  </si>
  <si>
    <t>Domain (System/Gatekeeper):</t>
  </si>
  <si>
    <t>The firewall must redirect external 443 to internal 8443</t>
  </si>
  <si>
    <t>Desired licenses</t>
  </si>
  <si>
    <t>dc=entries</t>
  </si>
  <si>
    <t>givenName,sn,company</t>
  </si>
  <si>
    <t>sip</t>
  </si>
  <si>
    <t>title,company,street,postalCode,city,country,email,url</t>
  </si>
  <si>
    <t>metaSearchText</t>
  </si>
  <si>
    <t>metaSearchNumber</t>
  </si>
  <si>
    <t>Authorization for call forwarding</t>
  </si>
  <si>
    <t xml:space="preserve"> </t>
  </si>
  <si>
    <t>ldap-guest see above</t>
  </si>
  <si>
    <t>Port</t>
  </si>
  <si>
    <t>:80/443</t>
  </si>
  <si>
    <t>HTTP to the app</t>
  </si>
  <si>
    <t xml:space="preserve">Only for offline provisioning </t>
  </si>
  <si>
    <t>No longer necessary since v13</t>
  </si>
  <si>
    <t>H323 to the Master PBX</t>
  </si>
  <si>
    <t>HTTP to the master PBX</t>
  </si>
  <si>
    <t>:389/636</t>
  </si>
  <si>
    <t>LDAP to the Master PBX</t>
  </si>
  <si>
    <t>X</t>
  </si>
  <si>
    <t>LDAP to the app (Contact)</t>
  </si>
  <si>
    <t>LDAP to the slave PBX</t>
  </si>
  <si>
    <t>H323 for slave PBX</t>
  </si>
  <si>
    <t>PBX Name of 1st Slave PBX:</t>
  </si>
  <si>
    <t>PBX Name of Master PBX:</t>
  </si>
  <si>
    <t>Explanation</t>
  </si>
  <si>
    <t>Def.</t>
  </si>
  <si>
    <t>Only the domain URL to prevent access to "manager"</t>
  </si>
  <si>
    <t>The domain name is automatically used by the Contact App</t>
  </si>
  <si>
    <t>A dedicated bind name for LDAP access to the PBX</t>
  </si>
  <si>
    <t>Standard System Name</t>
  </si>
  <si>
    <t>System name with PBX suffix for master-slave redirect (or standby)</t>
  </si>
  <si>
    <t>Domain name</t>
  </si>
  <si>
    <t>password</t>
  </si>
  <si>
    <t>URL for creating provisioning codes</t>
  </si>
  <si>
    <t>Distribute domain password to all devices</t>
  </si>
  <si>
    <t>A separate category for the app platform</t>
  </si>
  <si>
    <t>Only for offline provisioning the URL to the master PBX</t>
  </si>
  <si>
    <t>The "super admin password" for this domain</t>
  </si>
  <si>
    <t>Device configuration</t>
  </si>
  <si>
    <t xml:space="preserve">     App Platform</t>
  </si>
  <si>
    <t xml:space="preserve">A category for central gateways (IPxx10, IPxx11, IPVA) </t>
  </si>
  <si>
    <t>Schedule software updates for all selected categories in this domain</t>
  </si>
  <si>
    <t>Schedule backups for all selected categories in this domain</t>
  </si>
  <si>
    <t>STUN and TURN parameters are recommended for ALL categories (Global)</t>
  </si>
  <si>
    <t>NTP parameters are recommended for ALL categories (Global)</t>
  </si>
  <si>
    <t>/PBX0/user.soap</t>
  </si>
  <si>
    <t>/PBX0/ADMIN</t>
  </si>
  <si>
    <t>/INSTALL</t>
  </si>
  <si>
    <t>/PBX0/session.</t>
  </si>
  <si>
    <t>SOAP connection (TAPI or Operator)</t>
  </si>
  <si>
    <t>Operator PCs</t>
  </si>
  <si>
    <t>Standard entries</t>
  </si>
  <si>
    <t>Central alarms are recommended for ALL categories (Global)</t>
  </si>
  <si>
    <t>Central logging is recommended for ALL categories (Global)</t>
  </si>
  <si>
    <t xml:space="preserve">Explanations of the entries in the wiki: </t>
  </si>
  <si>
    <t>http://wiki.innovaphone.com/index.php?title=Course12:Advanced_-_Reverse_Proxy#TCP_based_Services</t>
  </si>
  <si>
    <t>innovaphone_Logo_Fish_Claim_web.png</t>
  </si>
  <si>
    <t>User - LDAP</t>
  </si>
  <si>
    <t>Password - LDAP</t>
  </si>
  <si>
    <t>Activate LDAP</t>
  </si>
  <si>
    <t>PBXMANAGER
Conatcts</t>
  </si>
  <si>
    <t>User for myPBX call list</t>
  </si>
  <si>
    <t>Delete CDRS automatically</t>
  </si>
  <si>
    <t>PW for myPBX call list</t>
  </si>
  <si>
    <t>PBXMANAGER
Reporting</t>
  </si>
  <si>
    <t>Allow user creation via web form</t>
  </si>
  <si>
    <t>Allow password reset via web form</t>
  </si>
  <si>
    <t>Assign profiles to app</t>
  </si>
  <si>
    <t>Master PBX</t>
  </si>
  <si>
    <t>Slave1 PBX</t>
  </si>
  <si>
    <t xml:space="preserve">     NTP settings Global (OPTIONAL)</t>
  </si>
  <si>
    <t>LDAP access for telephones to the contacts</t>
  </si>
  <si>
    <t>!!!</t>
  </si>
  <si>
    <t>App-PW</t>
  </si>
  <si>
    <t>Login data from Events App (PBXMANAGER)</t>
  </si>
  <si>
    <t>PBXMANAGER
events</t>
  </si>
  <si>
    <t>User - HTTP</t>
  </si>
  <si>
    <t>Password - HTTP</t>
  </si>
  <si>
    <t>DNS of Master PBX:</t>
  </si>
  <si>
    <t>Internal IP of Master PBX:</t>
  </si>
  <si>
    <t>Internal IP of 1st Slave PBX:</t>
  </si>
  <si>
    <t>DNS of 1st Slave PBX:</t>
  </si>
  <si>
    <t>TCP</t>
  </si>
  <si>
    <t>Reverse proxy to app platform</t>
  </si>
  <si>
    <t>Reverse proxy to directory server</t>
  </si>
  <si>
    <t>Any (all networks)</t>
  </si>
  <si>
    <t>*.innovaphone.com</t>
  </si>
  <si>
    <t>DNS name</t>
  </si>
  <si>
    <t>Infrastructure parameters</t>
  </si>
  <si>
    <t>Internal IP of 2nd Slave PBX:</t>
  </si>
  <si>
    <t>DNS of 2nd Slave PBX:</t>
  </si>
  <si>
    <t>PBX Name of 2nd Slave PBX:</t>
  </si>
  <si>
    <t>IP of dedicated Webdav:</t>
  </si>
  <si>
    <t>192.168.1.6</t>
  </si>
  <si>
    <t>DNS of dedicated Webdav:</t>
  </si>
  <si>
    <t>webdav.example.com</t>
  </si>
  <si>
    <t>DNS entries</t>
  </si>
  <si>
    <t>Internal entry</t>
  </si>
  <si>
    <t>Public entry</t>
  </si>
  <si>
    <t>LDAP-Guest of Master PBX:</t>
  </si>
  <si>
    <t>LDAP replicator of Master PBX:</t>
  </si>
  <si>
    <t>LDAP-Guest of 1st Slave PBX:</t>
  </si>
  <si>
    <t>LDAP replicator of 1st Slave PBX:</t>
  </si>
  <si>
    <t>LDAP-Guest of 2nd Slave PBX:</t>
  </si>
  <si>
    <t>LDAP replicator of 2nd slave PBX:</t>
  </si>
  <si>
    <t>Access</t>
  </si>
  <si>
    <t>PW</t>
  </si>
  <si>
    <t>LDAP User for Metadir:</t>
  </si>
  <si>
    <t>TURN User:</t>
  </si>
  <si>
    <t>Public IP Address:</t>
  </si>
  <si>
    <t>DNS of TURN:</t>
  </si>
  <si>
    <t>Internal IP of Directory Server:</t>
  </si>
  <si>
    <t>DNS of Directory Server:</t>
  </si>
  <si>
    <t>turn</t>
  </si>
  <si>
    <t>call-list</t>
  </si>
  <si>
    <t>User for Events App:</t>
  </si>
  <si>
    <t>User for Contacts App:</t>
  </si>
  <si>
    <t>System internal users</t>
  </si>
  <si>
    <t>User for Reporting myPBX Call-List:</t>
  </si>
  <si>
    <t>User for Reporting CDR Write:</t>
  </si>
  <si>
    <t>[none]</t>
  </si>
  <si>
    <t>ldap-metadir\user</t>
  </si>
  <si>
    <t>Dst IP</t>
  </si>
  <si>
    <t>Src IP</t>
  </si>
  <si>
    <t>Dst Port</t>
  </si>
  <si>
    <t>Protocol</t>
  </si>
  <si>
    <t>General access to TURN Server</t>
  </si>
  <si>
    <t>General access to innovapone web services</t>
  </si>
  <si>
    <t>Reverse proxy to WebDav</t>
  </si>
  <si>
    <t>slave2.example.com</t>
  </si>
  <si>
    <t>192.168.100.24</t>
  </si>
  <si>
    <r>
      <t xml:space="preserve">Reverse proxy to </t>
    </r>
    <r>
      <rPr>
        <b/>
        <u/>
        <sz val="11"/>
        <color theme="0"/>
        <rFont val="Calibri"/>
        <family val="2"/>
        <scheme val="minor"/>
      </rPr>
      <t>all PBXs</t>
    </r>
  </si>
  <si>
    <t>80 &gt; 80</t>
  </si>
  <si>
    <t>NAT Ports</t>
  </si>
  <si>
    <t>443 &gt; 8443!*</t>
  </si>
  <si>
    <t>1300 &gt; 1300</t>
  </si>
  <si>
    <t>636 &gt; 636</t>
  </si>
  <si>
    <t>3478 &gt; 3478</t>
  </si>
  <si>
    <t>NAT rule for public IP to reverse proxy</t>
  </si>
  <si>
    <t>Public IP</t>
  </si>
  <si>
    <t>Reverse proxy</t>
  </si>
  <si>
    <t>Internal IP of App Platform :</t>
  </si>
  <si>
    <t>DNS of App Platform :</t>
  </si>
  <si>
    <t>Do not use DNS names (certificate error in the browser):</t>
  </si>
  <si>
    <t>Access is from outside (via reverse proxy/TURN):</t>
  </si>
  <si>
    <t>Standby PBX</t>
  </si>
  <si>
    <t>Reverse proxy and TURN</t>
  </si>
  <si>
    <t>Firewall</t>
  </si>
  <si>
    <t>redirect</t>
  </si>
  <si>
    <t>(80)</t>
  </si>
  <si>
    <t>Disabled</t>
  </si>
  <si>
    <t>3478 (tcp&amp;udp)</t>
  </si>
  <si>
    <t>App Platform</t>
  </si>
  <si>
    <t>Client access INTERNAL</t>
  </si>
  <si>
    <t>IP address</t>
  </si>
  <si>
    <t>Client entries EXTERNAL</t>
  </si>
  <si>
    <t>External LDAP</t>
  </si>
  <si>
    <t>stun.innovaphone.com</t>
  </si>
  <si>
    <t>public</t>
  </si>
  <si>
    <t>80/443</t>
  </si>
  <si>
    <t>directory.example.com</t>
  </si>
  <si>
    <t>192.168.1.4</t>
  </si>
  <si>
    <t>e.g. /webdav/update</t>
  </si>
  <si>
    <t>e.g. /webdav/logo</t>
  </si>
  <si>
    <t>Additional WebDav entries as required</t>
  </si>
  <si>
    <t>e.g. /webdav/public</t>
  </si>
  <si>
    <t xml:space="preserve">HTTP to WebDav </t>
  </si>
  <si>
    <t>Dedicated Webdav</t>
  </si>
  <si>
    <t>LDAP to External Directory</t>
  </si>
  <si>
    <t>External Directory</t>
  </si>
  <si>
    <t>e.g. /DRIVE/CF0/update</t>
  </si>
  <si>
    <t>e.g. /DRIVE/FLASH/public</t>
  </si>
  <si>
    <t>e.g. /DRIVE/CF0/public</t>
  </si>
  <si>
    <t>H323 for standby PBX</t>
  </si>
  <si>
    <t>HTTP to the standby PBX</t>
  </si>
  <si>
    <t>stdby.example.com</t>
  </si>
  <si>
    <t>192.168.1.12</t>
  </si>
  <si>
    <t>Internal IP of Standby PBX:</t>
  </si>
  <si>
    <t>DNS of Standby PBX:</t>
  </si>
  <si>
    <t>Note: The clients must be able to reach all PBXs and servers and the PBXs and servers must be able to reach each other. It is assumed that the internal networks (except reverse proxy) are routed.</t>
  </si>
  <si>
    <t>Slave2 PBX</t>
  </si>
  <si>
    <t>HTTP to the Slave2 PBX</t>
  </si>
  <si>
    <t>HTTP to the Slave1 PBX</t>
  </si>
  <si>
    <t>The username must contain a "\" if a reverse proxy is used. SMALL letters only</t>
  </si>
  <si>
    <t>Distributed via the Devices app</t>
  </si>
  <si>
    <t xml:space="preserve">     App platform DNS</t>
  </si>
  <si>
    <t xml:space="preserve">     App platform IP</t>
  </si>
  <si>
    <t xml:space="preserve">     Reverse lookup for Metadir</t>
  </si>
  <si>
    <t xml:space="preserve">     Reverse lookup for Contacts app</t>
  </si>
  <si>
    <t>DNS/IP</t>
  </si>
  <si>
    <t>DNS/empty</t>
  </si>
  <si>
    <t>Fix DNS</t>
  </si>
  <si>
    <t>Fix IP</t>
  </si>
  <si>
    <t>Can normally be left blank</t>
  </si>
  <si>
    <t>!config add HTTP0 /home PBX0/APPCLIENT/appclient.htm</t>
  </si>
  <si>
    <t>!config write</t>
  </si>
  <si>
    <t>!config activate</t>
  </si>
  <si>
    <t>Call authorization</t>
  </si>
  <si>
    <t>"Contacts APP" parameters</t>
  </si>
  <si>
    <t>"Contacts-APP" URL</t>
  </si>
  <si>
    <t>"Contacts-APP" port</t>
  </si>
  <si>
    <t>"Contacts-APP" user data with "DomainPrefix\" at the beginning</t>
  </si>
  <si>
    <t>Contact app access for phones</t>
  </si>
  <si>
    <t>MetaDir access for phones</t>
  </si>
  <si>
    <t>"MetaDir" URL</t>
  </si>
  <si>
    <t>"MetaDir" port</t>
  </si>
  <si>
    <t>"MetaDir" user data with "DomainPrefix\" at the beginning</t>
  </si>
  <si>
    <t>"MetaDir" parameter</t>
  </si>
  <si>
    <t>dc=meta</t>
  </si>
  <si>
    <t>telephoneNumber:D,homePhone:P,mobile:M,:@</t>
  </si>
  <si>
    <t>sn,givenName,company</t>
  </si>
  <si>
    <t>title,streetAddress,postalCode l,c</t>
  </si>
  <si>
    <t>[leave blank]</t>
  </si>
  <si>
    <t>Slave</t>
  </si>
  <si>
    <t xml:space="preserve">     Master IP</t>
  </si>
  <si>
    <t xml:space="preserve">     Alt. Master IP</t>
  </si>
  <si>
    <t>sindelfingen</t>
  </si>
  <si>
    <t>Not used</t>
  </si>
  <si>
    <t>Standby</t>
  </si>
  <si>
    <t>Update job for gateways (optional/mostly manual)</t>
  </si>
  <si>
    <t>Backup job for app platform</t>
  </si>
  <si>
    <t xml:space="preserve">     Media Global - STUN</t>
  </si>
  <si>
    <t xml:space="preserve">     Media Global - TURN Server</t>
  </si>
  <si>
    <t xml:space="preserve">     Global alarm server - URL for events</t>
  </si>
  <si>
    <t xml:space="preserve">     Global alarm server - URL for logging</t>
  </si>
  <si>
    <t>Wizzard (unknown)</t>
  </si>
  <si>
    <t>DEVICES
App</t>
  </si>
  <si>
    <t>Users Admin
Sandwich Menu</t>
  </si>
  <si>
    <t>Allow users to provision and edit phones</t>
  </si>
  <si>
    <t>Deactivate</t>
  </si>
  <si>
    <t xml:space="preserve">     Verification link for Two Factor Auth.</t>
  </si>
  <si>
    <t>Use DNS:</t>
  </si>
  <si>
    <t>New users: Default node</t>
  </si>
  <si>
    <t>New users: Default PBX</t>
  </si>
  <si>
    <t>New users: Default password (import)</t>
  </si>
  <si>
    <t>New users: Default- Home screen apps</t>
  </si>
  <si>
    <t>New users: Default template</t>
  </si>
  <si>
    <t>New users: Default logo URL</t>
  </si>
  <si>
    <t>deactivated</t>
  </si>
  <si>
    <t>General: Devices App URL</t>
  </si>
  <si>
    <t>General: App Platform DNS name</t>
  </si>
  <si>
    <t>Security: Import certificate</t>
  </si>
  <si>
    <t>SMTP: server</t>
  </si>
  <si>
    <t>Platform
Settings</t>
  </si>
  <si>
    <t>AP Manager</t>
  </si>
  <si>
    <t>Backup job for gateways</t>
  </si>
  <si>
    <t>A category for DECT transmitters due to own updates and backups</t>
  </si>
  <si>
    <t xml:space="preserve">     DECT slaves (due to updates)</t>
  </si>
  <si>
    <t xml:space="preserve">     DECT Master (due to backups)</t>
  </si>
  <si>
    <t>Create categories (don't forget to check the box for the provisioning category)</t>
  </si>
  <si>
    <t>Update job for DECT slaves</t>
  </si>
  <si>
    <t>Backup job for DECT master</t>
  </si>
  <si>
    <t>innovaphone services</t>
  </si>
  <si>
    <t>store.innovaphone.com</t>
  </si>
  <si>
    <t>update.innovaphone.com</t>
  </si>
  <si>
    <t>config.innovaphone.com</t>
  </si>
  <si>
    <t>wiki.innovaphone.com</t>
  </si>
  <si>
    <t>download.innovaphone.com</t>
  </si>
  <si>
    <t>class.innovaphone.com</t>
  </si>
  <si>
    <t>my.innovaphone.com</t>
  </si>
  <si>
    <t>portal.innovaphone.com</t>
  </si>
  <si>
    <t>www.innovaphone.com</t>
  </si>
  <si>
    <t>services.innovaphone.com</t>
  </si>
  <si>
    <t>innovaphone.com</t>
  </si>
  <si>
    <t>Internal IP of 3rd Slave PBX:</t>
  </si>
  <si>
    <t>DNS of 3rd Slave PBX:</t>
  </si>
  <si>
    <t>PBX Name of 3rd Slave PBX:</t>
  </si>
  <si>
    <t>slave3.example.com</t>
  </si>
  <si>
    <t>192.168.100.25</t>
  </si>
  <si>
    <t>hanover</t>
  </si>
  <si>
    <t>LDAP-Guest of 3rd Slave PBX:</t>
  </si>
  <si>
    <t>LDAP replicator of 3rd slave PBX:</t>
  </si>
  <si>
    <t>192.168.178.220</t>
  </si>
  <si>
    <t>192.168.178.215</t>
  </si>
  <si>
    <t>192.168.178.214</t>
  </si>
  <si>
    <t>Is required</t>
  </si>
  <si>
    <t>NO LONGER NECESSARY: Is distributed via the Devices app</t>
  </si>
  <si>
    <t>PER WIZZARD</t>
  </si>
  <si>
    <t>ALWAYS set / PER WIZZARD</t>
  </si>
  <si>
    <t xml:space="preserve">     Logo URI</t>
  </si>
  <si>
    <t>ONLY NECESSARY FOR MASTER SLAVE</t>
  </si>
  <si>
    <t>Data protection: Show e-mail</t>
  </si>
  <si>
    <t>Data protection: Show phone number</t>
  </si>
  <si>
    <t>Allow the name and display name to be changed via the app profile</t>
  </si>
  <si>
    <t>192.168.178.216</t>
  </si>
  <si>
    <t>turn.example.com</t>
  </si>
  <si>
    <t>apps.example.com</t>
  </si>
  <si>
    <t>pbx.example.com</t>
  </si>
  <si>
    <t>berlin</t>
  </si>
  <si>
    <t>hannover-pbx.example.com</t>
  </si>
  <si>
    <t>hamburg</t>
  </si>
  <si>
    <t>IPVA: Assign RAM</t>
  </si>
  <si>
    <t>IPVA: Adjust flash size</t>
  </si>
  <si>
    <t>MUST always be switched on AFTER THE WIZZARD for safety reasons</t>
  </si>
  <si>
    <t>ALWAYS! Basic formatting if NO app platform is installed on this GW</t>
  </si>
  <si>
    <t xml:space="preserve">     Assume TLS</t>
  </si>
  <si>
    <t>ALWAYS switch off / PER WIZZARD</t>
  </si>
  <si>
    <t>Must be activated</t>
  </si>
  <si>
    <t xml:space="preserve">Timeout for CFNR </t>
  </si>
  <si>
    <t xml:space="preserve">     Response timeout</t>
  </si>
  <si>
    <t>External connection possible</t>
  </si>
  <si>
    <t>Number suppression for external only</t>
  </si>
  <si>
    <t>Set PBX password / PER WIZZARD</t>
  </si>
  <si>
    <t xml:space="preserve">     PBX Mode: Master/Standby/Slave</t>
  </si>
  <si>
    <t xml:space="preserve">     Two Factor Disable/Enable</t>
  </si>
  <si>
    <t xml:space="preserve">     Password Minimum length</t>
  </si>
  <si>
    <t xml:space="preserve">     Password Minimum categories</t>
  </si>
  <si>
    <t>_DTMF_</t>
  </si>
  <si>
    <t>ALWAYS set up by default</t>
  </si>
  <si>
    <t>Only for offline provisioning</t>
  </si>
  <si>
    <t>Slave3 PBX</t>
  </si>
  <si>
    <t>ALWAYS active by default</t>
  </si>
  <si>
    <t>Gateways are usually updated manually</t>
  </si>
  <si>
    <t>Always schedule an update job for DECT transmitters</t>
  </si>
  <si>
    <t>Password Minimum length</t>
  </si>
  <si>
    <t>E.g. at least 8</t>
  </si>
  <si>
    <t>E.g. at least 3</t>
  </si>
  <si>
    <t>Password Minimum categories</t>
  </si>
  <si>
    <t>No idea what this is good for</t>
  </si>
  <si>
    <t>Mail server for "Password reset link" and "Create web form" (web form is NEVER used!)</t>
  </si>
  <si>
    <t>Create for web form only (NEVER used!)</t>
  </si>
  <si>
    <t>users,calllist</t>
  </si>
  <si>
    <t>activated (REQUIRES e-mail configuration in the Users-Admin Sandwich menu)</t>
  </si>
  <si>
    <t>Optional; REQUIRES e-mail configuration in the Users-Admin Sandwich menu</t>
  </si>
  <si>
    <t>Web form is NEVER used!</t>
  </si>
  <si>
    <t>Delete Switch off display in the app client</t>
  </si>
  <si>
    <t>Allow users to delete their account themselves</t>
  </si>
  <si>
    <t>Account for CDR-write users</t>
  </si>
  <si>
    <t>Account for CDR writing Password</t>
  </si>
  <si>
    <t>Left empty by the Wizzard</t>
  </si>
  <si>
    <t>ONLY if the myPBX continues to be used</t>
  </si>
  <si>
    <t>Access to the Events app is automatically assigned by the wizard</t>
  </si>
  <si>
    <t>Standard blacklist settings</t>
  </si>
  <si>
    <t>"fake" address and a "fake" port for STUN only</t>
  </si>
  <si>
    <t>ALWAYS switch off</t>
  </si>
  <si>
    <t>Only if the customer wants to use their own MoH</t>
  </si>
  <si>
    <t>Equal to the system ID</t>
  </si>
  <si>
    <t>Standby address if available</t>
  </si>
  <si>
    <t xml:space="preserve">     use TLS</t>
  </si>
  <si>
    <t xml:space="preserve">     Client host name</t>
  </si>
  <si>
    <t xml:space="preserve">     Email address</t>
  </si>
  <si>
    <t xml:space="preserve">     Username</t>
  </si>
  <si>
    <t xml:space="preserve">     Sender name </t>
  </si>
  <si>
    <t>Mail server from the customer for "Two Factor Authentication" and "Voicemail as e-mail"</t>
  </si>
  <si>
    <t>Is the same as the e-mail address (see below)</t>
  </si>
  <si>
    <t>e.g. "PBX Authentication"</t>
  </si>
  <si>
    <t>Can be freely assigned</t>
  </si>
  <si>
    <t>e.g. smtp.customer.com</t>
  </si>
  <si>
    <t>Mail address of the account on the customer mail server</t>
  </si>
  <si>
    <t>Username of the mail account (often the same as the mail address)</t>
  </si>
  <si>
    <t>Password of the mail account</t>
  </si>
  <si>
    <t>SMTP Settings - SMTP Server</t>
  </si>
  <si>
    <t>events-api</t>
  </si>
  <si>
    <t>Events API</t>
  </si>
  <si>
    <t>https://www.innovaphone.com/myapps/tutorial.htm</t>
  </si>
  <si>
    <t>Tutorials</t>
  </si>
  <si>
    <t>tutorials</t>
  </si>
  <si>
    <t xml:space="preserve">    Mobility object</t>
  </si>
  <si>
    <t>PBXMANAGER
PUSH Service</t>
  </si>
  <si>
    <t xml:space="preserve">Add Push APP </t>
  </si>
  <si>
    <t>Push, push</t>
  </si>
  <si>
    <t>Use standard names, case sensitive due to assignment in templates!</t>
  </si>
  <si>
    <t>Mobility / WITHOUT key figure (key figure only if specifically required)</t>
  </si>
  <si>
    <t>ALWAYS set up by default, WITHOUT key figure (key figure only if specifically required)</t>
  </si>
  <si>
    <t>PER WIZZARD To delete: http://x.x.x.x/!config rem HTTP0 /home</t>
  </si>
  <si>
    <t>Desired apps !!! APIs are also important, otherwise the apps will not work correctly</t>
  </si>
  <si>
    <t>Requested apps</t>
  </si>
  <si>
    <t>push.innovaphone.com</t>
  </si>
  <si>
    <t>Since 13r1 the reverse lookup is done via the PBX</t>
  </si>
  <si>
    <t>innovaphone public IPs</t>
  </si>
  <si>
    <t>The following services must be accessible from all networks:</t>
  </si>
  <si>
    <t>https://wiki.innovaphone.com/index.php?title=Howto:Innovaphones_public_services</t>
  </si>
  <si>
    <t>46.232.228.0/26</t>
  </si>
  <si>
    <t>213.144.10.192/29</t>
  </si>
  <si>
    <t>141.95.57.16/28</t>
  </si>
  <si>
    <t>e.g. 3 GB</t>
  </si>
  <si>
    <t>e.g. 16 GB</t>
  </si>
  <si>
    <t>IP address, netmask, default GW</t>
  </si>
  <si>
    <t>IPxxxx: Install SSD</t>
  </si>
  <si>
    <t>IP address of DNS 1 and DNS 2</t>
  </si>
  <si>
    <t>Only necessary if the device is not assigned to a Devices app with domain PW.</t>
  </si>
  <si>
    <t>Must be set if an app platform is running on the local SSD</t>
  </si>
  <si>
    <t>Only for local app platform</t>
  </si>
  <si>
    <t>Switch off DHCP</t>
  </si>
  <si>
    <t>Switch off DHCP also on ETH1</t>
  </si>
  <si>
    <t>ETH1 should be empty when not in use to avoid errors</t>
  </si>
  <si>
    <t>Always switch off IPv6 if it is not used deliberately to avoid errors</t>
  </si>
  <si>
    <t>WITHOUT the time, certificate problems may occur, so at least set a default</t>
  </si>
  <si>
    <t xml:space="preserve">     ldap guest Parameter</t>
  </si>
  <si>
    <t xml:space="preserve">Write Access: OFF, Apply Hide: ON </t>
  </si>
  <si>
    <t xml:space="preserve">Write Access: ON, Apply Hide: OFF </t>
  </si>
  <si>
    <t>No write authorization for security reasons, Hide from LDAP is adopted</t>
  </si>
  <si>
    <t xml:space="preserve">Ignore write authorization for replication, Hide from LDAP </t>
  </si>
  <si>
    <t xml:space="preserve">     ldap "full" user Parameter</t>
  </si>
  <si>
    <t>IP address of NTP 1 and NTP 2</t>
  </si>
  <si>
    <t>MUST be deactivated</t>
  </si>
  <si>
    <t>MUST be activated</t>
  </si>
  <si>
    <t>Enter all reverse proxy IP addresses. The certificate name after the IP address is optional.</t>
  </si>
  <si>
    <t xml:space="preserve">     App Platform Operation without DNS</t>
  </si>
  <si>
    <t>Leave deactivated by default</t>
  </si>
  <si>
    <t>Is only necessary if DNS names are to be used although there is no DNS server</t>
  </si>
  <si>
    <t xml:space="preserve">     Media relay endpoints - Firewall public IP</t>
  </si>
  <si>
    <t xml:space="preserve">     Media relay endpoints - TURN</t>
  </si>
  <si>
    <t xml:space="preserve">     Retries if Busy before Recall Timeout</t>
  </si>
  <si>
    <t>Number of attempts to connect to a busy station. The timeout between the attempts is 14 seconds.</t>
  </si>
  <si>
    <t xml:space="preserve">     Media Relay: off</t>
  </si>
  <si>
    <t>Media Relay must always be switched off</t>
  </si>
  <si>
    <t>always set</t>
  </si>
  <si>
    <t xml:space="preserve">     Max Length internal Number</t>
  </si>
  <si>
    <t xml:space="preserve">     Forbid Password Changes</t>
  </si>
  <si>
    <t>Webdav Path to the logo</t>
  </si>
  <si>
    <t>Only necessary for telephone logos</t>
  </si>
  <si>
    <t>Should be 16 if only the logo is used</t>
  </si>
  <si>
    <t>Should be 4 if only the logo is used</t>
  </si>
  <si>
    <t>Should be activated if only the logo is used</t>
  </si>
  <si>
    <t>To set up OAuth2 or Netlogon, refer to the inno Wiki</t>
  </si>
  <si>
    <t xml:space="preserve">The mail server must be configured for two-factor authentication </t>
  </si>
  <si>
    <t>Normally PBX Only</t>
  </si>
  <si>
    <t xml:space="preserve">     Customer SMTP server for Two Factor and voicemail</t>
  </si>
  <si>
    <t>e.g. smtp.customer.com or IP address</t>
  </si>
  <si>
    <t>e.g. "PBX"</t>
  </si>
  <si>
    <t>Host name of the PBX</t>
  </si>
  <si>
    <t>Always points to your own PBX</t>
  </si>
  <si>
    <t xml:space="preserve">     internal</t>
  </si>
  <si>
    <t xml:space="preserve">     national</t>
  </si>
  <si>
    <t xml:space="preserve">     unknown [System filter for unknown registarions]</t>
  </si>
  <si>
    <t xml:space="preserve">     normal [system filter as standard]</t>
  </si>
  <si>
    <t xml:space="preserve">     …</t>
  </si>
  <si>
    <t>All free</t>
  </si>
  <si>
    <t>Everything blocked that begins with 0</t>
  </si>
  <si>
    <t>Everything blocked that begins with 0 except 011x</t>
  </si>
  <si>
    <t>Everything free except 000</t>
  </si>
  <si>
    <t>Possibly further filters</t>
  </si>
  <si>
    <t>System filter cannot be deleted. The external prefix "0" may need to be adjusted!</t>
  </si>
  <si>
    <t>The external prefix "0" may need to be adjusted!</t>
  </si>
  <si>
    <t>Disable/Enable</t>
  </si>
  <si>
    <t xml:space="preserve">    Set up DTMF object</t>
  </si>
  <si>
    <t>Only necessary if this PBX acts as a master PBX for slave PBXs</t>
  </si>
  <si>
    <t xml:space="preserve">     Reset Password Page</t>
  </si>
  <si>
    <t xml:space="preserve">     Edit Profile App</t>
  </si>
  <si>
    <t xml:space="preserve">     Tutorial App</t>
  </si>
  <si>
    <t>Leave empty</t>
  </si>
  <si>
    <t xml:space="preserve">     Launcher Update: App store URL</t>
  </si>
  <si>
    <t>https://store.innovaphone.com/release/download/</t>
  </si>
  <si>
    <t xml:space="preserve">     Launcher Update: Build number</t>
  </si>
  <si>
    <t xml:space="preserve">     Autostart</t>
  </si>
  <si>
    <t>on | NOT FORCE</t>
  </si>
  <si>
    <t xml:space="preserve">     Show in taskbar</t>
  </si>
  <si>
    <t xml:space="preserve">     Auto appear offline</t>
  </si>
  <si>
    <t>Never | NOT FORCE</t>
  </si>
  <si>
    <t xml:space="preserve">     Autostart video</t>
  </si>
  <si>
    <t>off | NOT FORCE</t>
  </si>
  <si>
    <t xml:space="preserve">     Hotkey dial</t>
  </si>
  <si>
    <t xml:space="preserve">     Hotkey accept</t>
  </si>
  <si>
    <t xml:space="preserve">     Hotkey reject</t>
  </si>
  <si>
    <t xml:space="preserve">     Log flags</t>
  </si>
  <si>
    <t>leave blank | NOT FORCE</t>
  </si>
  <si>
    <t xml:space="preserve">     Docking</t>
  </si>
  <si>
    <t>None | NOT FORCE</t>
  </si>
  <si>
    <t xml:space="preserve">     Show desktop notifications</t>
  </si>
  <si>
    <t xml:space="preserve">     Audio/Video/AppSharing outside VPN</t>
  </si>
  <si>
    <t xml:space="preserve">     Disable Outlook search</t>
  </si>
  <si>
    <t xml:space="preserve">     Recording URL</t>
  </si>
  <si>
    <t xml:space="preserve">     Recording by default on</t>
  </si>
  <si>
    <t xml:space="preserve">     Record external calls only</t>
  </si>
  <si>
    <t xml:space="preserve">     Allow user incall recording control</t>
  </si>
  <si>
    <t>off</t>
  </si>
  <si>
    <t xml:space="preserve">     Registration Paged Page</t>
  </si>
  <si>
    <t>e.g. ctrl+F8 | NOT FORCE</t>
  </si>
  <si>
    <t>e.g. ctrl+F9 | NOT FORCE</t>
  </si>
  <si>
    <t>e.g. ctrl+F10 | NOT FORCE</t>
  </si>
  <si>
    <t>Only applies to the installed Windows client (myApps Launcher)</t>
  </si>
  <si>
    <t>Link to the password reset page</t>
  </si>
  <si>
    <t>If the tutorials are to be displayed in the myApps Sandwich menu</t>
  </si>
  <si>
    <t>Normally leave blank, otherwise name of the tutorial app</t>
  </si>
  <si>
    <t>From v13 always check the box</t>
  </si>
  <si>
    <t>Set to Disabled by default</t>
  </si>
  <si>
    <t>Standard time format</t>
  </si>
  <si>
    <t>Standard language</t>
  </si>
  <si>
    <t>dd.mm.yy hh:mm</t>
  </si>
  <si>
    <t>Access to PBX Directory</t>
  </si>
  <si>
    <t>PBX Manager Users App</t>
  </si>
  <si>
    <t>Can also be set in the PBX Manager! Important, otherwise the Profile App will not be displayed in the user menu</t>
  </si>
  <si>
    <t>Important, otherwise the profile app will not be displayed in the user menu</t>
  </si>
  <si>
    <t>PBX directory access for telephones</t>
  </si>
  <si>
    <t>Always check both boxes</t>
  </si>
  <si>
    <t>Filters are replicated by the master PBX</t>
  </si>
  <si>
    <t>The same filters apply as on the master PBX</t>
  </si>
  <si>
    <t>Only necessary if myPBX is used or for an individual logo on the end devices</t>
  </si>
  <si>
    <t>cdr</t>
  </si>
  <si>
    <t>[turn-PW]</t>
  </si>
  <si>
    <t>Must be the same on all PBXs</t>
  </si>
  <si>
    <t>[ldap-metadir\user-PW]</t>
  </si>
  <si>
    <t>ALL/LOCAL</t>
  </si>
  <si>
    <t>All / Local</t>
  </si>
  <si>
    <t>PBX password</t>
  </si>
  <si>
    <t>off | FORCE</t>
  </si>
  <si>
    <t>leave blank | FORCE</t>
  </si>
  <si>
    <t>Devices App</t>
  </si>
  <si>
    <t>Category and config: Analog telephone/fax (telephone)</t>
  </si>
  <si>
    <t>Category and config: Analog telephone/fax (Fax)</t>
  </si>
  <si>
    <t>Create category for IP Phones</t>
  </si>
  <si>
    <t>Device configuration: IP Phone</t>
  </si>
  <si>
    <t>Create category for analog "Provisioning Codes"</t>
  </si>
  <si>
    <t>Only necessary if a/b ports are to be put into operation via provisioning codes!</t>
  </si>
  <si>
    <t>Create category for fax "Provisioning Codes</t>
  </si>
  <si>
    <t>90 days</t>
  </si>
  <si>
    <t>normal</t>
  </si>
  <si>
    <t>External(POST)</t>
  </si>
  <si>
    <t>Create default user template</t>
  </si>
  <si>
    <t>Assign the IP phones to an update job</t>
  </si>
  <si>
    <t>Only for third-party devices behind a reverse proxy</t>
  </si>
  <si>
    <t>LDAP must be switched off when not in use</t>
  </si>
  <si>
    <t>Must be set up via PBX Manager</t>
  </si>
  <si>
    <t>inno Push Service for Android and iOS</t>
  </si>
  <si>
    <t>Backup Files Api</t>
  </si>
  <si>
    <t>backup-files-api</t>
  </si>
  <si>
    <t>[none] Leave empty, as a separate STUN server should not be used</t>
  </si>
  <si>
    <t>IPVA: Install device certificate from my.innovaphone</t>
  </si>
  <si>
    <t>Important for the push service to work</t>
  </si>
  <si>
    <t>Unmount and Format whole Flash Disk</t>
  </si>
  <si>
    <t>Assign PBX to domain and category</t>
  </si>
  <si>
    <t>Assign RP/TURN to the domain and category</t>
  </si>
  <si>
    <t>/OAUTH2/oauth2_login</t>
  </si>
  <si>
    <t>:/443</t>
  </si>
  <si>
    <t>:/636</t>
  </si>
  <si>
    <t>[call-list-secret-PW]</t>
  </si>
  <si>
    <t>[cdr-writeaccess-PW]</t>
  </si>
  <si>
    <t>[contacts-read-PW]</t>
  </si>
  <si>
    <t>[events-writeaccessPW]</t>
  </si>
  <si>
    <t xml:space="preserve">    Trunk Object: Outgoing Calls No Name</t>
  </si>
  <si>
    <t>Always activate</t>
  </si>
  <si>
    <t xml:space="preserve">    Trunk Object: No Presence/Dialog Subscribe</t>
  </si>
  <si>
    <t xml:space="preserve">    Trunk Object: Name as Number</t>
  </si>
  <si>
    <t>Enter a question mark in the left-hand field</t>
  </si>
  <si>
    <t>p.p.p.p</t>
  </si>
  <si>
    <t>Leave empty by default</t>
  </si>
  <si>
    <t xml:space="preserve">     Call list service user</t>
  </si>
  <si>
    <t xml:space="preserve">     Call-List Service Password</t>
  </si>
  <si>
    <t xml:space="preserve">     Reverse lookup for Contacts app password</t>
  </si>
  <si>
    <t xml:space="preserve">     Reverse lookup for Metadir password</t>
  </si>
  <si>
    <t xml:space="preserve">     Change ldap guest: User</t>
  </si>
  <si>
    <t xml:space="preserve">     Change ldap guest: Password</t>
  </si>
  <si>
    <t xml:space="preserve">     ldap "full" user e.g. for DECT</t>
  </si>
  <si>
    <t xml:space="preserve">     ldap "full" user password</t>
  </si>
  <si>
    <t>[ldap-masterPBX guest-PW]</t>
  </si>
  <si>
    <t>[ldap-masterPBX full-PW]</t>
  </si>
  <si>
    <t>[ldap-slave1PBX guest-PW]</t>
  </si>
  <si>
    <t>[ldap-slave1PBX full-PW]</t>
  </si>
  <si>
    <t>[ldap-slave3PBX guest-PW]</t>
  </si>
  <si>
    <t>[ldap-slave3PBX full-PW]</t>
  </si>
  <si>
    <t>[ldap-slave2PBX guest-PW]</t>
  </si>
  <si>
    <t>[ldap-slave2PBX full-PW]</t>
  </si>
  <si>
    <t xml:space="preserve">     Alarmserver Global - User login data</t>
  </si>
  <si>
    <t xml:space="preserve">     Alarmserver Global - Login data Password</t>
  </si>
  <si>
    <t xml:space="preserve">     Media Global - TURN User credentials</t>
  </si>
  <si>
    <t xml:space="preserve">     Media Global - TURN Login details Password</t>
  </si>
  <si>
    <t xml:space="preserve">   TURN User</t>
  </si>
  <si>
    <t xml:space="preserve">   TURN PW</t>
  </si>
  <si>
    <t>51.195.38.176 /28</t>
  </si>
  <si>
    <t>85.115.9.96 /27</t>
  </si>
  <si>
    <t>213.144.10.192 /29</t>
  </si>
  <si>
    <t>Cloud Network DE2 (emergency backup)</t>
  </si>
  <si>
    <t>Cloud Network DE1 (operation):</t>
  </si>
  <si>
    <t>Alarm settings</t>
  </si>
  <si>
    <t>Optional: Alarm settings and mail receiver for memory monitoring</t>
  </si>
  <si>
    <t>Optional: SMTP server for sending alarm messages to the storage space</t>
  </si>
  <si>
    <t xml:space="preserve">     Expert Config for Phones</t>
  </si>
  <si>
    <t>config change PHONE ADMIN-UI /hide-mask 0x2C800000
config change PHONE USER /lock-mask 0x00400000    
config add DHCP0 /vendor-wait 0
config add LOG0 /type off /fwd off
config write
config activate
resetn</t>
  </si>
  <si>
    <t>#0x2C800000 == 0x20000000:hide account + 0x080000000:hide admin + 0x00800000:hide phonebook + 0x04000000_hide favorites
#0x00400000:disable phone setup functions direct dial, lock phone, change pin
#Do not wait for innovaphone DHC server
#Remove phones also from alarm server global</t>
  </si>
  <si>
    <t xml:space="preserve">    Trunk Object: CUSTOMER MUST switch off SIP-ALG</t>
  </si>
  <si>
    <t>CUSTOMER MUST confirm that the SIP ALG is switched off</t>
  </si>
  <si>
    <t>5060 &gt; 5070</t>
  </si>
  <si>
    <t>5061 &gt; 5071</t>
  </si>
  <si>
    <t>sip-domain.com</t>
  </si>
  <si>
    <t xml:space="preserve">     Prefix for Intl/Ntl/Subscr.</t>
  </si>
  <si>
    <t>000 | 00 | 0</t>
  </si>
  <si>
    <t>The first "0" is the outside line access, followed by 00 for international, 0 for national, "NOTHING" for local call</t>
  </si>
  <si>
    <t xml:space="preserve">     Country Code/Area Code/Subscriber</t>
  </si>
  <si>
    <t>49 | __ | __</t>
  </si>
  <si>
    <t>Country code IMPORTANT! Leave area code and exchange number blank (only for special node configurations)</t>
  </si>
  <si>
    <t>Only necessary for special node configurations</t>
  </si>
  <si>
    <t xml:space="preserve">    PBX object: Prefix for Intl/Ntl/Subscr.</t>
  </si>
  <si>
    <t xml:space="preserve">    PBX object: Country Code/Area Code/Subscriber</t>
  </si>
  <si>
    <t>**1</t>
  </si>
  <si>
    <t xml:space="preserve">    PBX object: Key figure</t>
  </si>
  <si>
    <t>49 | __ | __ (Only necessary if the PBX object is also used as a node!)</t>
  </si>
  <si>
    <t>49  __</t>
  </si>
  <si>
    <t>Country code IMPORTANT! Leave area code blank (only for special node configurations)</t>
  </si>
  <si>
    <t>0  00  0</t>
  </si>
  <si>
    <t>0 for national, 00 for international, external prefix is the outside line prefix (e.g. "0" )</t>
  </si>
  <si>
    <t>__ __ (normally leave blank)</t>
  </si>
  <si>
    <t>Normally leave outside line number in Internal number length empty (only for special node configurations)</t>
  </si>
  <si>
    <t>000 | 00 | 0 (Only necessary if the PBX object is also used as a node!)</t>
  </si>
  <si>
    <t>**3</t>
  </si>
  <si>
    <t>**2</t>
  </si>
  <si>
    <t>SMTP Server IP</t>
  </si>
  <si>
    <t>PBX and AP access to SMTP server</t>
  </si>
  <si>
    <t>25</t>
  </si>
  <si>
    <t>General access to network services</t>
  </si>
  <si>
    <t>DNS server</t>
  </si>
  <si>
    <t>NTP server</t>
  </si>
  <si>
    <t>General &gt; Admin: Device Name</t>
  </si>
  <si>
    <t>General &gt; Admin: Change password</t>
  </si>
  <si>
    <t>General &gt; Devices-Registration</t>
  </si>
  <si>
    <t>General &gt; Format Flash</t>
  </si>
  <si>
    <t>General &gt; Format SSD</t>
  </si>
  <si>
    <t>IP4 &gt; General: STUN</t>
  </si>
  <si>
    <t>IP4 &gt; ETH0: DHCP Disabled</t>
  </si>
  <si>
    <t>IP4 &gt; ETH0: Proxy Arp</t>
  </si>
  <si>
    <t>IP4 &gt; ETH1: DHCP Disabled</t>
  </si>
  <si>
    <t>IP4 &gt; ETH1: Remove IP settings</t>
  </si>
  <si>
    <t>IP6 &gt; ETH0: Disabled</t>
  </si>
  <si>
    <t>IP6 &gt; ETH1: Disabled</t>
  </si>
  <si>
    <t>Services &gt; HTTP: Force HTTPS</t>
  </si>
  <si>
    <t>Services &gt; NTP: Set time server</t>
  </si>
  <si>
    <t>Services &gt; NTP: Defaul Time</t>
  </si>
  <si>
    <t>Services &gt; LDAP</t>
  </si>
  <si>
    <t>Services &gt; Set up logging and alarms</t>
  </si>
  <si>
    <t>PBX &gt; Config &gt; General</t>
  </si>
  <si>
    <t xml:space="preserve">     No of Regs w/o Pwd. &gt; 0</t>
  </si>
  <si>
    <t>PBX &gt; Config &gt; Security: PBX password</t>
  </si>
  <si>
    <t>PBX &gt; Config &gt; Authentication</t>
  </si>
  <si>
    <t xml:space="preserve">     Authentication &gt; PBX Only / OAuth2 / Netlogon</t>
  </si>
  <si>
    <t>PBX &gt; Config &gt; Set up filter</t>
  </si>
  <si>
    <t>PBX &gt; Config &gt; myApps</t>
  </si>
  <si>
    <t>PBX &gt; Config &gt; Enable myPBX</t>
  </si>
  <si>
    <t>PBX &gt; Objects</t>
  </si>
  <si>
    <t>Gateway &gt; CDR0 &gt; Type</t>
  </si>
  <si>
    <t>Gateway &gt; CDR0 &gt; Address</t>
  </si>
  <si>
    <t>Gateway &gt; CDR0 &gt; Method</t>
  </si>
  <si>
    <t>Gateway &gt; CDR0 &gt; Path</t>
  </si>
  <si>
    <t>Gateway &gt; CDR0 &gt; Reporting User</t>
  </si>
  <si>
    <t>Gateway &gt; CDR0 &gt; Reporting PW</t>
  </si>
  <si>
    <t>Mainten. &gt; Diagnosis &gt; Command: !config add HTTP0 /home PBX0/APPCLIENT/appclient.htm</t>
  </si>
  <si>
    <t>Mainten. &gt; Diagn. &gt; Command: !config write</t>
  </si>
  <si>
    <t>Mainten. &gt; Diagnosis &gt; Command: !config activate</t>
  </si>
  <si>
    <t>Visibility &gt; Visibility</t>
  </si>
  <si>
    <t>Long Name &gt; Config &gt; Filter</t>
  </si>
  <si>
    <t>Long Name &gt; Config &gt; Diversion Filter</t>
  </si>
  <si>
    <t>Long Name &gt; Config &gt; Block execution</t>
  </si>
  <si>
    <t>Long Name &gt; Config &gt; Store Phone Config</t>
  </si>
  <si>
    <t>Long Name &gt; Config &gt; Discard Config on Phone</t>
  </si>
  <si>
    <t>Long Name &gt; Config &gt; Twin Phones</t>
  </si>
  <si>
    <t>Long Name &gt; Config &gt; Messages</t>
  </si>
  <si>
    <t>Long Name &gt; Config &gt; Push</t>
  </si>
  <si>
    <t>Long Name &gt; Licenses</t>
  </si>
  <si>
    <t>Long Name &gt; Apps</t>
  </si>
  <si>
    <t>Phone &gt; Preferences &gt; Language</t>
  </si>
  <si>
    <t>Phone &gt; Preferences &gt; Time Format</t>
  </si>
  <si>
    <t>Phone &gt; Preferences &gt; Call Waiting</t>
  </si>
  <si>
    <t>Phone &gt; Preferences &gt; Disable Phonenumber Lookup</t>
  </si>
  <si>
    <t>Phone &gt; Directories &gt; PBX &gt; Enable/Use TLS</t>
  </si>
  <si>
    <t>Phone &gt; Directories &gt; PBX &gt; Server</t>
  </si>
  <si>
    <t>Phone &gt; Directories &gt; PBX &gt; Port</t>
  </si>
  <si>
    <t>Phone &gt; Directories &gt; PBX &gt; Username</t>
  </si>
  <si>
    <t>Phone &gt; Directories &gt; PBX &gt; Password</t>
  </si>
  <si>
    <t>Phone &gt; Directories &gt; External &gt; Enable/Use TLS</t>
  </si>
  <si>
    <t>Phone &gt; Directories &gt; External &gt; Server</t>
  </si>
  <si>
    <t>Phone &gt; Directories &gt; External &gt; Port</t>
  </si>
  <si>
    <t>Phone &gt; Directories &gt; External &gt; Username</t>
  </si>
  <si>
    <t>Phone &gt; Directories &gt; External &gt; Password</t>
  </si>
  <si>
    <t>Phone &gt; Directories &gt; External &gt; Search Base</t>
  </si>
  <si>
    <t>Phone &gt; Directories &gt; External &gt; Name Attributes</t>
  </si>
  <si>
    <t>Phone &gt; Directories &gt; External &gt; Number Attributes</t>
  </si>
  <si>
    <t>Phone &gt; Directories &gt; External &gt; H323 ID Attributes</t>
  </si>
  <si>
    <t>Phone &gt; Directories &gt; External &gt; Detail Attributes</t>
  </si>
  <si>
    <t>Phone &gt; Directories &gt; External &gt; Meta Name Attributes</t>
  </si>
  <si>
    <t>Phone &gt; Directories &gt; External &gt; Meta Number Attributes</t>
  </si>
  <si>
    <t>Phone &gt; Directories &gt; Country/Area Code</t>
  </si>
  <si>
    <t>Phone &gt; Directories &gt; Nat/Intern/External Prefix</t>
  </si>
  <si>
    <t>Phone &gt; Directories &gt; Subscriber/Max Internal Lenght</t>
  </si>
  <si>
    <t>Sandwich menu &gt; PBX name and password</t>
  </si>
  <si>
    <t>Services &gt; HTTP &gt; HTTP Port</t>
  </si>
  <si>
    <t>Services &gt; HTTP &gt; HTTPS Port</t>
  </si>
  <si>
    <t>Services &gt; LDAP: TURN OFF</t>
  </si>
  <si>
    <t>Services &gt; Reverse Proxy &gt; Listening Ports</t>
  </si>
  <si>
    <t xml:space="preserve">   Enable STUN/TURN server (under IPv4 &gt; NAT)</t>
  </si>
  <si>
    <t>Firewall rules &amp; port sharing for reverse proxy</t>
  </si>
  <si>
    <t>Internal IP of Reverse Proxy &amp; TURN:</t>
  </si>
  <si>
    <t>*.innovaphone.com DNS names &amp; services</t>
  </si>
  <si>
    <t>TCP&amp;UDP</t>
  </si>
  <si>
    <t>IP4 &gt; General: TURN User &amp; Password</t>
  </si>
  <si>
    <t>IP4 &gt; ETH0: IP address &amp; default GW</t>
  </si>
  <si>
    <t>IP4 &gt; ETH0: DNS Server 1 &amp; 2</t>
  </si>
  <si>
    <t>https://SERVER/DRIVE/file.$coder?coder=g711a,g711u,g722,g723,g729,opus-nb,opus-wb&amp;repeat=true</t>
  </si>
  <si>
    <t xml:space="preserve">     Replicate from Master &amp; use TLS</t>
  </si>
  <si>
    <t xml:space="preserve">     PBXs &amp; Gateway</t>
  </si>
  <si>
    <t>Reverse Proxy &amp; TURN</t>
  </si>
  <si>
    <t>TURN  (tcp&amp;udp)</t>
  </si>
  <si>
    <t>Destination</t>
  </si>
  <si>
    <t>e.g. 128 GB</t>
  </si>
  <si>
    <t>e.g. 13r3sr3</t>
  </si>
  <si>
    <t>e.g. 137788</t>
  </si>
  <si>
    <t>English, Spanish, French, …</t>
  </si>
  <si>
    <t>Activate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</si>
</sst>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hh:mm"/>
  </numFmts>
  <fonts count="35" x14ac:knownFonts="1">
    <font>
      <sz val="11"/>
      <color theme="1"/>
      <name val="Calibri"/>
      <family val="2"/>
      <scheme val="minor"/>
    </font>
    <font>
      <sz val="10"/>
      <name val="Arial"/>
      <family val="2"/>
    </font>
    <font>
      <sz val="11"/>
      <color theme="1"/>
      <name val="Arial"/>
      <family val="2"/>
    </font>
    <font>
      <b/>
      <sz val="11"/>
      <color theme="1"/>
      <name val="Calibri"/>
      <family val="2"/>
      <scheme val="minor"/>
    </font>
    <font>
      <sz val="11"/>
      <color rgb="FF000000"/>
      <name val="Calibri"/>
      <family val="2"/>
    </font>
    <font>
      <b/>
      <sz val="11"/>
      <color rgb="FF000000"/>
      <name val="Calibri"/>
      <family val="2"/>
    </font>
    <font>
      <sz val="11"/>
      <color rgb="FF1F497D"/>
      <name val="Calibri"/>
      <family val="2"/>
      <scheme val="minor"/>
    </font>
    <font>
      <b/>
      <sz val="14"/>
      <color theme="1"/>
      <name val="Calibri"/>
      <family val="2"/>
      <scheme val="minor"/>
    </font>
    <font>
      <u/>
      <sz val="11"/>
      <color theme="10"/>
      <name val="Calibri"/>
      <family val="2"/>
      <scheme val="minor"/>
    </font>
    <font>
      <i/>
      <sz val="11"/>
      <color theme="1"/>
      <name val="Calibri"/>
      <family val="2"/>
      <scheme val="minor"/>
    </font>
    <font>
      <sz val="11"/>
      <color rgb="FFC00000"/>
      <name val="Calibri"/>
      <family val="2"/>
      <scheme val="minor"/>
    </font>
    <font>
      <i/>
      <sz val="11"/>
      <color rgb="FFC00000"/>
      <name val="Calibri"/>
      <family val="2"/>
      <scheme val="minor"/>
    </font>
    <font>
      <b/>
      <u/>
      <sz val="14"/>
      <color theme="10"/>
      <name val="Calibri"/>
      <family val="2"/>
      <scheme val="minor"/>
    </font>
    <font>
      <b/>
      <sz val="11"/>
      <color rgb="FFC00000"/>
      <name val="Calibri"/>
      <family val="2"/>
      <scheme val="minor"/>
    </font>
    <font>
      <sz val="9"/>
      <color indexed="81"/>
      <name val="Segoe UI"/>
      <family val="2"/>
    </font>
    <font>
      <sz val="10"/>
      <color theme="1"/>
      <name val="Calibri"/>
      <family val="2"/>
      <scheme val="minor"/>
    </font>
    <font>
      <b/>
      <sz val="10"/>
      <color theme="1"/>
      <name val="Calibri"/>
      <family val="2"/>
      <scheme val="minor"/>
    </font>
    <font>
      <i/>
      <sz val="10"/>
      <color theme="1"/>
      <name val="Calibri"/>
      <family val="2"/>
      <scheme val="minor"/>
    </font>
    <font>
      <b/>
      <sz val="10"/>
      <color rgb="FFFF0000"/>
      <name val="Calibri"/>
      <family val="2"/>
      <scheme val="minor"/>
    </font>
    <font>
      <sz val="11"/>
      <name val="Calibri"/>
      <family val="2"/>
      <scheme val="minor"/>
    </font>
    <font>
      <b/>
      <sz val="10"/>
      <color rgb="FFC00000"/>
      <name val="Calibri"/>
      <family val="2"/>
      <scheme val="minor"/>
    </font>
    <font>
      <b/>
      <sz val="9"/>
      <color indexed="81"/>
      <name val="Segoe UI"/>
      <family val="2"/>
    </font>
    <font>
      <sz val="11"/>
      <color theme="0" tint="-0.249977111117893"/>
      <name val="Calibri"/>
      <family val="2"/>
      <scheme val="minor"/>
    </font>
    <font>
      <sz val="11"/>
      <color rgb="FF9C0006"/>
      <name val="Calibri"/>
      <family val="2"/>
      <scheme val="minor"/>
    </font>
    <font>
      <b/>
      <sz val="11"/>
      <color theme="0"/>
      <name val="Calibri"/>
      <family val="2"/>
      <scheme val="minor"/>
    </font>
    <font>
      <sz val="11"/>
      <color theme="0"/>
      <name val="Calibri"/>
      <family val="2"/>
      <scheme val="minor"/>
    </font>
    <font>
      <b/>
      <u/>
      <sz val="11"/>
      <color theme="0"/>
      <name val="Calibri"/>
      <family val="2"/>
      <scheme val="minor"/>
    </font>
    <font>
      <b/>
      <sz val="12"/>
      <color theme="5" tint="-0.249977111117893"/>
      <name val="Calibri"/>
      <family val="2"/>
      <scheme val="minor"/>
    </font>
    <font>
      <sz val="11"/>
      <color theme="0" tint="-0.34998626667073579"/>
      <name val="Calibri"/>
      <family val="2"/>
      <scheme val="minor"/>
    </font>
    <font>
      <b/>
      <sz val="12"/>
      <color theme="0"/>
      <name val="Calibri"/>
      <family val="2"/>
      <scheme val="minor"/>
    </font>
    <font>
      <sz val="12"/>
      <color theme="1"/>
      <name val="Calibri"/>
      <family val="2"/>
      <scheme val="minor"/>
    </font>
    <font>
      <b/>
      <sz val="12"/>
      <color theme="0" tint="-4.9989318521683403E-2"/>
      <name val="Calibri"/>
      <family val="2"/>
      <scheme val="minor"/>
    </font>
    <font>
      <b/>
      <sz val="12"/>
      <color theme="1"/>
      <name val="Calibri"/>
      <family val="2"/>
      <scheme val="minor"/>
    </font>
    <font>
      <u/>
      <sz val="11"/>
      <color theme="0" tint="-0.249977111117893"/>
      <name val="Calibri"/>
      <family val="2"/>
      <scheme val="minor"/>
    </font>
    <font>
      <i/>
      <sz val="10"/>
      <color rgb="FF9C0006"/>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C7CE"/>
      </patternFill>
    </fill>
    <fill>
      <patternFill patternType="solid">
        <fgColor theme="2" tint="-9.9978637043366805E-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24994659260841701"/>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5" tint="-0.249977111117893"/>
        <bgColor indexed="64"/>
      </patternFill>
    </fill>
    <fill>
      <patternFill patternType="lightUp">
        <bgColor theme="9" tint="0.59999389629810485"/>
      </patternFill>
    </fill>
    <fill>
      <patternFill patternType="solid">
        <fgColor theme="3"/>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diagonal/>
    </border>
    <border>
      <left style="thin">
        <color indexed="64"/>
      </left>
      <right style="thin">
        <color indexed="64"/>
      </right>
      <top style="thin">
        <color indexed="64"/>
      </top>
      <bottom/>
      <diagonal/>
    </border>
    <border>
      <left style="medium">
        <color indexed="64"/>
      </left>
      <right style="thin">
        <color theme="0" tint="-0.24994659260841701"/>
      </right>
      <top style="thin">
        <color theme="0" tint="-0.24994659260841701"/>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theme="0" tint="-0.24994659260841701"/>
      </top>
      <bottom style="thin">
        <color indexed="64"/>
      </bottom>
      <diagonal/>
    </border>
    <border>
      <left/>
      <right style="thin">
        <color indexed="64"/>
      </right>
      <top style="thin">
        <color indexed="64"/>
      </top>
      <bottom style="thin">
        <color indexed="64"/>
      </bottom>
      <diagonal/>
    </border>
    <border>
      <left style="thin">
        <color theme="0" tint="-0.24994659260841701"/>
      </left>
      <right/>
      <top/>
      <bottom style="medium">
        <color indexed="64"/>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right style="thin">
        <color indexed="64"/>
      </right>
      <top/>
      <bottom/>
      <diagonal/>
    </border>
    <border>
      <left/>
      <right style="thin">
        <color theme="0" tint="-0.24994659260841701"/>
      </right>
      <top style="medium">
        <color indexed="64"/>
      </top>
      <bottom style="medium">
        <color indexed="64"/>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indexed="64"/>
      </bottom>
      <diagonal/>
    </border>
    <border>
      <left style="medium">
        <color indexed="64"/>
      </left>
      <right style="thin">
        <color theme="0" tint="-0.24994659260841701"/>
      </right>
      <top/>
      <bottom/>
      <diagonal/>
    </border>
    <border>
      <left style="thin">
        <color theme="0" tint="-0.24994659260841701"/>
      </left>
      <right style="thin">
        <color indexed="64"/>
      </right>
      <top style="medium">
        <color indexed="64"/>
      </top>
      <bottom style="medium">
        <color indexed="64"/>
      </bottom>
      <diagonal/>
    </border>
    <border>
      <left style="thin">
        <color theme="0" tint="-0.24994659260841701"/>
      </left>
      <right style="thin">
        <color indexed="64"/>
      </right>
      <top/>
      <bottom style="thin">
        <color theme="0" tint="-0.24994659260841701"/>
      </bottom>
      <diagonal/>
    </border>
    <border>
      <left style="thin">
        <color theme="0" tint="-0.24994659260841701"/>
      </left>
      <right style="thin">
        <color indexed="64"/>
      </right>
      <top style="thin">
        <color theme="0" tint="-0.24994659260841701"/>
      </top>
      <bottom/>
      <diagonal/>
    </border>
    <border>
      <left style="thin">
        <color theme="0" tint="-0.24994659260841701"/>
      </left>
      <right style="thin">
        <color indexed="64"/>
      </right>
      <top/>
      <bottom/>
      <diagonal/>
    </border>
    <border>
      <left/>
      <right style="thin">
        <color indexed="64"/>
      </right>
      <top/>
      <bottom style="medium">
        <color indexed="64"/>
      </bottom>
      <diagonal/>
    </border>
    <border>
      <left style="thin">
        <color theme="0" tint="-0.24994659260841701"/>
      </left>
      <right style="thin">
        <color theme="0" tint="-0.24994659260841701"/>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indexed="64"/>
      </top>
      <bottom style="thin">
        <color indexed="64"/>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top/>
      <bottom/>
      <diagonal/>
    </border>
    <border>
      <left/>
      <right style="thin">
        <color theme="4" tint="0.39994506668294322"/>
      </right>
      <top/>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theme="6" tint="0.39994506668294322"/>
      </left>
      <right/>
      <top style="thin">
        <color theme="6" tint="0.39994506668294322"/>
      </top>
      <bottom/>
      <diagonal/>
    </border>
    <border>
      <left/>
      <right/>
      <top style="thin">
        <color theme="6" tint="0.39994506668294322"/>
      </top>
      <bottom/>
      <diagonal/>
    </border>
    <border>
      <left/>
      <right style="thin">
        <color theme="6" tint="0.39994506668294322"/>
      </right>
      <top style="thin">
        <color theme="6" tint="0.39994506668294322"/>
      </top>
      <bottom/>
      <diagonal/>
    </border>
    <border>
      <left style="thin">
        <color theme="6" tint="0.39994506668294322"/>
      </left>
      <right/>
      <top/>
      <bottom/>
      <diagonal/>
    </border>
    <border>
      <left/>
      <right style="thin">
        <color theme="6" tint="0.39994506668294322"/>
      </right>
      <top/>
      <bottom/>
      <diagonal/>
    </border>
    <border>
      <left style="thin">
        <color theme="6" tint="0.39994506668294322"/>
      </left>
      <right/>
      <top/>
      <bottom style="thin">
        <color theme="6" tint="0.39994506668294322"/>
      </bottom>
      <diagonal/>
    </border>
    <border>
      <left/>
      <right/>
      <top/>
      <bottom style="thin">
        <color theme="6" tint="0.39994506668294322"/>
      </bottom>
      <diagonal/>
    </border>
    <border>
      <left/>
      <right style="thin">
        <color theme="6" tint="0.39994506668294322"/>
      </right>
      <top/>
      <bottom style="thin">
        <color theme="6" tint="0.39994506668294322"/>
      </bottom>
      <diagonal/>
    </border>
    <border>
      <left/>
      <right/>
      <top/>
      <bottom style="thin">
        <color indexed="64"/>
      </bottom>
      <diagonal/>
    </border>
    <border>
      <left style="thin">
        <color indexed="64"/>
      </left>
      <right/>
      <top style="thin">
        <color indexed="64"/>
      </top>
      <bottom style="thin">
        <color theme="0" tint="-0.24994659260841701"/>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indexed="64"/>
      </left>
      <right style="thin">
        <color theme="0" tint="-0.24994659260841701"/>
      </right>
      <top/>
      <bottom/>
      <diagonal/>
    </border>
    <border>
      <left style="thin">
        <color theme="1"/>
      </left>
      <right style="thin">
        <color theme="0" tint="-0.24994659260841701"/>
      </right>
      <top style="thin">
        <color theme="1"/>
      </top>
      <bottom style="thin">
        <color theme="0" tint="-0.24994659260841701"/>
      </bottom>
      <diagonal/>
    </border>
    <border>
      <left style="thin">
        <color theme="0" tint="-0.24994659260841701"/>
      </left>
      <right style="thin">
        <color theme="0" tint="-0.24994659260841701"/>
      </right>
      <top style="thin">
        <color theme="1"/>
      </top>
      <bottom style="thin">
        <color theme="0" tint="-0.24994659260841701"/>
      </bottom>
      <diagonal/>
    </border>
    <border>
      <left style="thin">
        <color theme="0" tint="-0.24994659260841701"/>
      </left>
      <right style="thin">
        <color theme="1"/>
      </right>
      <top style="thin">
        <color theme="1"/>
      </top>
      <bottom style="thin">
        <color theme="0" tint="-0.24994659260841701"/>
      </bottom>
      <diagonal/>
    </border>
    <border>
      <left style="thin">
        <color theme="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thin">
        <color theme="1"/>
      </left>
      <right style="thin">
        <color theme="0" tint="-0.24994659260841701"/>
      </right>
      <top style="thin">
        <color theme="0" tint="-0.24994659260841701"/>
      </top>
      <bottom style="thin">
        <color theme="1"/>
      </bottom>
      <diagonal/>
    </border>
    <border>
      <left style="thin">
        <color theme="0" tint="-0.24994659260841701"/>
      </left>
      <right style="thin">
        <color theme="0" tint="-0.24994659260841701"/>
      </right>
      <top style="thin">
        <color theme="0" tint="-0.24994659260841701"/>
      </top>
      <bottom style="thin">
        <color theme="1"/>
      </bottom>
      <diagonal/>
    </border>
    <border>
      <left style="thin">
        <color theme="0" tint="-0.24994659260841701"/>
      </left>
      <right style="thin">
        <color theme="1"/>
      </right>
      <top style="thin">
        <color theme="0" tint="-0.24994659260841701"/>
      </top>
      <bottom style="thin">
        <color theme="1"/>
      </bottom>
      <diagonal/>
    </border>
    <border>
      <left style="thin">
        <color theme="9" tint="0.39994506668294322"/>
      </left>
      <right/>
      <top style="thin">
        <color theme="9" tint="0.39994506668294322"/>
      </top>
      <bottom/>
      <diagonal/>
    </border>
    <border>
      <left/>
      <right/>
      <top style="thin">
        <color theme="9" tint="0.39994506668294322"/>
      </top>
      <bottom/>
      <diagonal/>
    </border>
    <border>
      <left/>
      <right style="thin">
        <color theme="9" tint="0.39994506668294322"/>
      </right>
      <top style="thin">
        <color theme="9" tint="0.39994506668294322"/>
      </top>
      <bottom/>
      <diagonal/>
    </border>
    <border>
      <left style="thin">
        <color theme="9" tint="0.39994506668294322"/>
      </left>
      <right/>
      <top/>
      <bottom/>
      <diagonal/>
    </border>
    <border>
      <left/>
      <right style="thin">
        <color theme="9" tint="0.39994506668294322"/>
      </right>
      <top/>
      <bottom/>
      <diagonal/>
    </border>
    <border>
      <left style="thin">
        <color theme="9" tint="0.39994506668294322"/>
      </left>
      <right/>
      <top/>
      <bottom style="thin">
        <color theme="9" tint="0.39991454817346722"/>
      </bottom>
      <diagonal/>
    </border>
    <border>
      <left/>
      <right/>
      <top/>
      <bottom style="thin">
        <color theme="9" tint="0.39991454817346722"/>
      </bottom>
      <diagonal/>
    </border>
    <border>
      <left/>
      <right style="thin">
        <color theme="9" tint="0.39994506668294322"/>
      </right>
      <top/>
      <bottom style="thin">
        <color theme="9" tint="0.39991454817346722"/>
      </bottom>
      <diagonal/>
    </border>
    <border>
      <left style="medium">
        <color indexed="64"/>
      </left>
      <right style="medium">
        <color indexed="64"/>
      </right>
      <top/>
      <bottom style="medium">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theme="9" tint="0.39991454817346722"/>
      </left>
      <right/>
      <top style="thin">
        <color theme="9" tint="0.39991454817346722"/>
      </top>
      <bottom/>
      <diagonal/>
    </border>
    <border>
      <left/>
      <right/>
      <top style="thin">
        <color theme="9" tint="0.39991454817346722"/>
      </top>
      <bottom/>
      <diagonal/>
    </border>
    <border>
      <left/>
      <right style="thin">
        <color theme="9" tint="0.39991454817346722"/>
      </right>
      <top style="thin">
        <color theme="9" tint="0.39991454817346722"/>
      </top>
      <bottom/>
      <diagonal/>
    </border>
    <border>
      <left style="thin">
        <color theme="9" tint="0.39991454817346722"/>
      </left>
      <right/>
      <top/>
      <bottom/>
      <diagonal/>
    </border>
    <border>
      <left/>
      <right style="thin">
        <color theme="9" tint="0.39991454817346722"/>
      </right>
      <top/>
      <bottom/>
      <diagonal/>
    </border>
    <border>
      <left style="thin">
        <color theme="9" tint="0.39991454817346722"/>
      </left>
      <right/>
      <top/>
      <bottom style="thin">
        <color theme="9" tint="0.39991454817346722"/>
      </bottom>
      <diagonal/>
    </border>
    <border>
      <left/>
      <right style="thin">
        <color theme="9" tint="0.39991454817346722"/>
      </right>
      <top/>
      <bottom style="thin">
        <color theme="9" tint="0.39991454817346722"/>
      </bottom>
      <diagonal/>
    </border>
  </borders>
  <cellStyleXfs count="5">
    <xf numFmtId="0" fontId="0" fillId="0" borderId="0"/>
    <xf numFmtId="0" fontId="1" fillId="0" borderId="0"/>
    <xf numFmtId="0" fontId="2" fillId="0" borderId="0"/>
    <xf numFmtId="0" fontId="8" fillId="0" borderId="0" applyNumberFormat="0" applyFill="0" applyBorder="0" applyAlignment="0" applyProtection="0"/>
    <xf numFmtId="0" fontId="23" fillId="12" borderId="0" applyNumberFormat="0" applyBorder="0" applyAlignment="0" applyProtection="0"/>
  </cellStyleXfs>
  <cellXfs count="485">
    <xf numFmtId="0" fontId="0" fillId="0" borderId="0" xfId="0"/>
    <xf numFmtId="0" fontId="0" fillId="2" borderId="0" xfId="0" applyFill="1"/>
    <xf numFmtId="0" fontId="0" fillId="2" borderId="0" xfId="0" applyFill="1" applyAlignment="1">
      <alignment horizontal="left" vertical="center"/>
    </xf>
    <xf numFmtId="0" fontId="0" fillId="2" borderId="0" xfId="0" applyFill="1" applyAlignment="1">
      <alignment horizontal="left"/>
    </xf>
    <xf numFmtId="0" fontId="0" fillId="2" borderId="1" xfId="0" applyFill="1" applyBorder="1"/>
    <xf numFmtId="0" fontId="0" fillId="2" borderId="1" xfId="0" applyFill="1" applyBorder="1" applyAlignment="1">
      <alignment horizontal="left" vertical="center"/>
    </xf>
    <xf numFmtId="0" fontId="0" fillId="2" borderId="1" xfId="0" applyFill="1" applyBorder="1" applyAlignment="1">
      <alignment horizontal="left"/>
    </xf>
    <xf numFmtId="0" fontId="0" fillId="3" borderId="1" xfId="0" applyFill="1" applyBorder="1"/>
    <xf numFmtId="0" fontId="0" fillId="2" borderId="1" xfId="0" applyFill="1" applyBorder="1" applyAlignment="1">
      <alignment horizontal="left" vertical="center" wrapText="1"/>
    </xf>
    <xf numFmtId="0" fontId="0" fillId="4" borderId="1" xfId="0" applyFill="1" applyBorder="1"/>
    <xf numFmtId="0" fontId="3" fillId="4" borderId="1" xfId="0" applyFont="1" applyFill="1" applyBorder="1" applyAlignment="1">
      <alignment horizontal="left"/>
    </xf>
    <xf numFmtId="0" fontId="3" fillId="4" borderId="1" xfId="0" applyFont="1" applyFill="1" applyBorder="1"/>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5" borderId="1" xfId="0" applyFill="1" applyBorder="1" applyAlignment="1">
      <alignment horizontal="left" vertical="center"/>
    </xf>
    <xf numFmtId="0" fontId="0" fillId="4" borderId="1" xfId="0" applyFill="1" applyBorder="1" applyAlignment="1">
      <alignment horizontal="left" vertical="center"/>
    </xf>
    <xf numFmtId="0" fontId="0" fillId="2" borderId="0" xfId="0" applyFill="1" applyAlignment="1">
      <alignment vertical="center" wrapText="1"/>
    </xf>
    <xf numFmtId="0" fontId="3" fillId="2" borderId="0" xfId="0" applyFont="1" applyFill="1" applyAlignment="1">
      <alignment horizontal="left"/>
    </xf>
    <xf numFmtId="0" fontId="6" fillId="2" borderId="0" xfId="0" applyFont="1" applyFill="1" applyAlignment="1">
      <alignment horizontal="left" vertical="center"/>
    </xf>
    <xf numFmtId="0" fontId="4"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8" fillId="2" borderId="0" xfId="3" applyFill="1" applyAlignment="1">
      <alignment vertical="center" wrapText="1"/>
    </xf>
    <xf numFmtId="0" fontId="9" fillId="2" borderId="0" xfId="0" applyFont="1" applyFill="1"/>
    <xf numFmtId="0" fontId="0" fillId="2" borderId="1" xfId="0" applyFill="1" applyBorder="1" applyAlignment="1">
      <alignment vertical="center" wrapText="1"/>
    </xf>
    <xf numFmtId="49" fontId="0" fillId="2" borderId="1" xfId="0" applyNumberFormat="1" applyFill="1" applyBorder="1"/>
    <xf numFmtId="0" fontId="0" fillId="2" borderId="0" xfId="0" applyFill="1" applyAlignment="1">
      <alignment horizontal="center" vertical="center"/>
    </xf>
    <xf numFmtId="0" fontId="3" fillId="2" borderId="0" xfId="0" applyFont="1" applyFill="1"/>
    <xf numFmtId="49" fontId="0" fillId="2" borderId="0" xfId="0" applyNumberFormat="1" applyFill="1" applyAlignment="1">
      <alignment horizontal="left"/>
    </xf>
    <xf numFmtId="0" fontId="10" fillId="2" borderId="0" xfId="0" applyFont="1" applyFill="1"/>
    <xf numFmtId="0" fontId="0" fillId="2" borderId="29" xfId="0" applyFill="1" applyBorder="1"/>
    <xf numFmtId="0" fontId="0" fillId="2" borderId="29" xfId="0" applyFill="1" applyBorder="1" applyAlignment="1">
      <alignment horizontal="center" vertical="center"/>
    </xf>
    <xf numFmtId="0" fontId="10" fillId="2" borderId="29" xfId="0" applyFont="1" applyFill="1" applyBorder="1" applyAlignment="1">
      <alignment horizontal="center" vertical="center"/>
    </xf>
    <xf numFmtId="0" fontId="0" fillId="2" borderId="29" xfId="0" applyFill="1" applyBorder="1" applyAlignment="1">
      <alignment vertical="center"/>
    </xf>
    <xf numFmtId="0" fontId="0" fillId="2" borderId="31" xfId="0" applyFill="1" applyBorder="1" applyAlignment="1">
      <alignment horizontal="left"/>
    </xf>
    <xf numFmtId="0" fontId="0" fillId="2" borderId="31" xfId="0" applyFill="1" applyBorder="1" applyAlignment="1">
      <alignment horizontal="left" vertical="center"/>
    </xf>
    <xf numFmtId="0" fontId="0" fillId="2" borderId="34" xfId="0" applyFill="1" applyBorder="1"/>
    <xf numFmtId="0" fontId="0" fillId="2" borderId="34" xfId="0" applyFill="1" applyBorder="1" applyAlignment="1">
      <alignment horizontal="center" vertical="center"/>
    </xf>
    <xf numFmtId="0" fontId="0" fillId="2" borderId="35" xfId="0" applyFill="1" applyBorder="1" applyAlignment="1">
      <alignment horizontal="left"/>
    </xf>
    <xf numFmtId="0" fontId="3" fillId="4" borderId="37" xfId="0" applyFont="1" applyFill="1" applyBorder="1"/>
    <xf numFmtId="0" fontId="3" fillId="4" borderId="37" xfId="0" applyFont="1" applyFill="1" applyBorder="1" applyAlignment="1">
      <alignment horizontal="center" textRotation="90"/>
    </xf>
    <xf numFmtId="0" fontId="3" fillId="4" borderId="38" xfId="0" applyFont="1" applyFill="1" applyBorder="1" applyAlignment="1">
      <alignment horizontal="left"/>
    </xf>
    <xf numFmtId="0" fontId="0" fillId="4" borderId="1" xfId="0" applyFill="1" applyBorder="1" applyAlignment="1">
      <alignment horizontal="left" vertical="center" wrapText="1"/>
    </xf>
    <xf numFmtId="49" fontId="0" fillId="2" borderId="1" xfId="0" applyNumberFormat="1" applyFill="1" applyBorder="1" applyAlignment="1">
      <alignment horizontal="left" vertical="center"/>
    </xf>
    <xf numFmtId="0" fontId="0" fillId="4" borderId="1" xfId="0" quotePrefix="1" applyFill="1" applyBorder="1" applyAlignment="1">
      <alignment horizontal="left" vertical="center"/>
    </xf>
    <xf numFmtId="0" fontId="0" fillId="7" borderId="27" xfId="0" applyFill="1" applyBorder="1" applyAlignment="1">
      <alignment vertical="center" wrapText="1"/>
    </xf>
    <xf numFmtId="0" fontId="0" fillId="2" borderId="40" xfId="0" applyFill="1" applyBorder="1"/>
    <xf numFmtId="0" fontId="0" fillId="0" borderId="1" xfId="0" applyBorder="1"/>
    <xf numFmtId="0" fontId="0" fillId="2" borderId="0" xfId="0" applyFill="1" applyAlignment="1">
      <alignment horizontal="left" vertical="center" wrapText="1"/>
    </xf>
    <xf numFmtId="0" fontId="0" fillId="7" borderId="28" xfId="0" applyFill="1" applyBorder="1" applyAlignment="1">
      <alignment horizontal="left" vertical="center" wrapText="1"/>
    </xf>
    <xf numFmtId="0" fontId="0" fillId="7" borderId="27" xfId="0" applyFill="1" applyBorder="1" applyAlignment="1">
      <alignment horizontal="left" vertical="center" wrapText="1"/>
    </xf>
    <xf numFmtId="0" fontId="0" fillId="3" borderId="1" xfId="0" applyFill="1" applyBorder="1" applyAlignment="1">
      <alignment vertical="center" wrapText="1"/>
    </xf>
    <xf numFmtId="0" fontId="0" fillId="2" borderId="9" xfId="0" applyFill="1" applyBorder="1" applyAlignment="1">
      <alignment vertical="center" wrapText="1"/>
    </xf>
    <xf numFmtId="0" fontId="0" fillId="2" borderId="47" xfId="0" applyFill="1" applyBorder="1" applyAlignment="1">
      <alignment horizontal="left" vertical="center" wrapText="1"/>
    </xf>
    <xf numFmtId="0" fontId="0" fillId="2" borderId="9" xfId="0" applyFill="1" applyBorder="1" applyAlignment="1">
      <alignment horizontal="left" vertical="center" wrapText="1"/>
    </xf>
    <xf numFmtId="0" fontId="0" fillId="3" borderId="49" xfId="0" applyFill="1" applyBorder="1" applyAlignment="1">
      <alignment vertical="center" wrapText="1"/>
    </xf>
    <xf numFmtId="0" fontId="0" fillId="3" borderId="8" xfId="0" applyFill="1" applyBorder="1" applyAlignment="1">
      <alignment vertical="center" wrapText="1"/>
    </xf>
    <xf numFmtId="0" fontId="0" fillId="3" borderId="50" xfId="0" applyFill="1" applyBorder="1" applyAlignment="1">
      <alignment horizontal="left" vertical="center" wrapText="1"/>
    </xf>
    <xf numFmtId="0" fontId="0" fillId="3" borderId="8" xfId="0" applyFill="1" applyBorder="1" applyAlignment="1">
      <alignment horizontal="left" vertical="center" wrapText="1"/>
    </xf>
    <xf numFmtId="0" fontId="0" fillId="3" borderId="6" xfId="0" applyFill="1" applyBorder="1" applyAlignment="1">
      <alignment vertical="center" wrapText="1"/>
    </xf>
    <xf numFmtId="0" fontId="3" fillId="4" borderId="13" xfId="0" applyFont="1" applyFill="1" applyBorder="1" applyAlignment="1">
      <alignment horizontal="left"/>
    </xf>
    <xf numFmtId="0" fontId="3" fillId="4" borderId="12" xfId="0" applyFont="1" applyFill="1" applyBorder="1"/>
    <xf numFmtId="0" fontId="3" fillId="4" borderId="11" xfId="0" applyFont="1" applyFill="1" applyBorder="1" applyAlignment="1">
      <alignment horizontal="left"/>
    </xf>
    <xf numFmtId="0" fontId="3" fillId="4" borderId="43" xfId="0" applyFont="1" applyFill="1" applyBorder="1" applyAlignment="1">
      <alignment horizontal="left" vertical="center"/>
    </xf>
    <xf numFmtId="0" fontId="3" fillId="4" borderId="45" xfId="0" applyFont="1" applyFill="1" applyBorder="1" applyAlignment="1">
      <alignment horizontal="left" vertical="center"/>
    </xf>
    <xf numFmtId="0" fontId="3" fillId="4" borderId="26" xfId="0" applyFont="1" applyFill="1" applyBorder="1" applyAlignment="1">
      <alignment horizontal="left"/>
    </xf>
    <xf numFmtId="0" fontId="0" fillId="4" borderId="49" xfId="0" applyFill="1" applyBorder="1" applyAlignment="1">
      <alignment vertical="center" wrapText="1"/>
    </xf>
    <xf numFmtId="0" fontId="0" fillId="4" borderId="8" xfId="0" applyFill="1" applyBorder="1" applyAlignment="1">
      <alignment vertical="center" wrapText="1"/>
    </xf>
    <xf numFmtId="0" fontId="0" fillId="4" borderId="8" xfId="0" applyFill="1" applyBorder="1" applyAlignment="1">
      <alignment horizontal="left" vertical="center" wrapText="1"/>
    </xf>
    <xf numFmtId="0" fontId="0" fillId="4" borderId="6" xfId="0" applyFill="1" applyBorder="1" applyAlignment="1">
      <alignment vertical="center" wrapText="1"/>
    </xf>
    <xf numFmtId="49" fontId="0" fillId="2" borderId="1" xfId="0" applyNumberFormat="1" applyFill="1" applyBorder="1" applyAlignment="1">
      <alignment horizontal="left"/>
    </xf>
    <xf numFmtId="0" fontId="0" fillId="3" borderId="1" xfId="0" applyFill="1" applyBorder="1" applyAlignment="1">
      <alignment horizontal="left"/>
    </xf>
    <xf numFmtId="0" fontId="0" fillId="4" borderId="14" xfId="0" applyFill="1" applyBorder="1" applyAlignment="1">
      <alignment horizontal="left" vertical="center" wrapText="1"/>
    </xf>
    <xf numFmtId="0" fontId="0" fillId="4" borderId="17" xfId="0" applyFill="1" applyBorder="1" applyAlignment="1">
      <alignment horizontal="left" vertical="center" wrapText="1"/>
    </xf>
    <xf numFmtId="0" fontId="0" fillId="4" borderId="19" xfId="0"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25"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0" fillId="8" borderId="24" xfId="0" applyFill="1" applyBorder="1" applyAlignment="1">
      <alignment horizontal="left" vertical="center"/>
    </xf>
    <xf numFmtId="0" fontId="4" fillId="3" borderId="51"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 xfId="0" applyFont="1" applyFill="1" applyBorder="1" applyAlignment="1">
      <alignment horizontal="left" vertical="center" wrapText="1"/>
    </xf>
    <xf numFmtId="0" fontId="0" fillId="8" borderId="1" xfId="0" applyFill="1" applyBorder="1" applyAlignment="1">
      <alignment horizontal="left" vertical="center"/>
    </xf>
    <xf numFmtId="0" fontId="4" fillId="8" borderId="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0" fillId="3" borderId="9" xfId="0" applyFill="1" applyBorder="1" applyAlignment="1">
      <alignment vertical="center" wrapText="1"/>
    </xf>
    <xf numFmtId="0" fontId="0" fillId="2" borderId="40" xfId="0" applyFill="1" applyBorder="1" applyAlignment="1">
      <alignment horizontal="left" vertical="center" wrapText="1"/>
    </xf>
    <xf numFmtId="0" fontId="0" fillId="4" borderId="27" xfId="0" applyFill="1" applyBorder="1" applyAlignment="1">
      <alignment vertical="center" wrapText="1"/>
    </xf>
    <xf numFmtId="0" fontId="0" fillId="4" borderId="54" xfId="0" applyFill="1" applyBorder="1" applyAlignment="1">
      <alignment vertical="center" wrapText="1"/>
    </xf>
    <xf numFmtId="0" fontId="0" fillId="2" borderId="55" xfId="0" applyFill="1" applyBorder="1"/>
    <xf numFmtId="0" fontId="0" fillId="2" borderId="55" xfId="0" applyFill="1" applyBorder="1" applyAlignment="1">
      <alignment horizontal="left" vertical="center"/>
    </xf>
    <xf numFmtId="0" fontId="12" fillId="2" borderId="0" xfId="3" applyFont="1" applyFill="1"/>
    <xf numFmtId="0" fontId="7" fillId="2" borderId="0" xfId="0" applyFont="1" applyFill="1"/>
    <xf numFmtId="0" fontId="0" fillId="2" borderId="57" xfId="0" applyFill="1" applyBorder="1" applyAlignment="1">
      <alignment horizontal="center" vertical="center"/>
    </xf>
    <xf numFmtId="0" fontId="19" fillId="10" borderId="53" xfId="0" applyFont="1" applyFill="1" applyBorder="1" applyAlignment="1">
      <alignment horizontal="center" vertical="center" wrapText="1"/>
    </xf>
    <xf numFmtId="0" fontId="15" fillId="2" borderId="0" xfId="0" applyFont="1" applyFill="1" applyAlignment="1">
      <alignment horizontal="center" vertical="center"/>
    </xf>
    <xf numFmtId="0" fontId="17" fillId="2" borderId="0" xfId="0" applyFont="1" applyFill="1" applyAlignment="1">
      <alignment horizontal="center" vertical="center"/>
    </xf>
    <xf numFmtId="0" fontId="20" fillId="10" borderId="29" xfId="0" applyFont="1" applyFill="1" applyBorder="1" applyAlignment="1">
      <alignment horizontal="center" vertical="center"/>
    </xf>
    <xf numFmtId="0" fontId="16" fillId="2" borderId="0" xfId="0" applyFont="1" applyFill="1" applyAlignment="1">
      <alignment horizontal="center" vertical="center"/>
    </xf>
    <xf numFmtId="0" fontId="3" fillId="4" borderId="60" xfId="0" applyFont="1" applyFill="1" applyBorder="1"/>
    <xf numFmtId="0" fontId="0" fillId="2" borderId="61" xfId="0" applyFill="1" applyBorder="1"/>
    <xf numFmtId="0" fontId="0" fillId="2" borderId="62" xfId="0" applyFill="1" applyBorder="1"/>
    <xf numFmtId="0" fontId="0" fillId="2" borderId="62" xfId="0" applyFill="1" applyBorder="1" applyAlignment="1">
      <alignment vertical="center"/>
    </xf>
    <xf numFmtId="0" fontId="3" fillId="4" borderId="36" xfId="0" applyFont="1" applyFill="1" applyBorder="1" applyAlignment="1">
      <alignment horizontal="left"/>
    </xf>
    <xf numFmtId="0" fontId="9" fillId="0" borderId="33" xfId="0" applyFont="1" applyBorder="1" applyAlignment="1">
      <alignment horizontal="left" vertical="center"/>
    </xf>
    <xf numFmtId="0" fontId="11" fillId="6" borderId="30" xfId="0" applyFont="1" applyFill="1" applyBorder="1" applyAlignment="1">
      <alignment horizontal="left" vertical="center"/>
    </xf>
    <xf numFmtId="0" fontId="9" fillId="0" borderId="30" xfId="0" applyFont="1" applyBorder="1" applyAlignment="1">
      <alignment horizontal="left" vertical="center"/>
    </xf>
    <xf numFmtId="0" fontId="9" fillId="6" borderId="30" xfId="0" applyFont="1" applyFill="1" applyBorder="1" applyAlignment="1">
      <alignment horizontal="left" vertical="center"/>
    </xf>
    <xf numFmtId="0" fontId="0" fillId="2" borderId="30" xfId="0" applyFill="1" applyBorder="1" applyAlignment="1">
      <alignment horizontal="left" vertical="center"/>
    </xf>
    <xf numFmtId="0" fontId="3" fillId="4" borderId="65" xfId="0" applyFont="1" applyFill="1" applyBorder="1" applyAlignment="1">
      <alignment horizontal="left"/>
    </xf>
    <xf numFmtId="0" fontId="0" fillId="2" borderId="66" xfId="0" applyFill="1" applyBorder="1" applyAlignment="1">
      <alignment horizontal="left" vertical="center"/>
    </xf>
    <xf numFmtId="0" fontId="0" fillId="2" borderId="58" xfId="0" applyFill="1" applyBorder="1" applyAlignment="1">
      <alignment horizontal="left" vertical="center"/>
    </xf>
    <xf numFmtId="0" fontId="10" fillId="6" borderId="58" xfId="0" applyFont="1" applyFill="1" applyBorder="1" applyAlignment="1">
      <alignment horizontal="left" vertical="center"/>
    </xf>
    <xf numFmtId="0" fontId="0" fillId="8" borderId="0" xfId="0" applyFill="1"/>
    <xf numFmtId="0" fontId="3" fillId="4" borderId="44" xfId="0" applyFont="1" applyFill="1" applyBorder="1" applyAlignment="1">
      <alignment horizontal="left" vertical="center"/>
    </xf>
    <xf numFmtId="0" fontId="0" fillId="4" borderId="0" xfId="0" applyFill="1"/>
    <xf numFmtId="0" fontId="3" fillId="4" borderId="0" xfId="0" applyFont="1" applyFill="1" applyAlignment="1">
      <alignment horizontal="center"/>
    </xf>
    <xf numFmtId="49" fontId="0" fillId="2" borderId="0" xfId="0" applyNumberFormat="1" applyFill="1"/>
    <xf numFmtId="0" fontId="0" fillId="4" borderId="79" xfId="0" applyFill="1" applyBorder="1"/>
    <xf numFmtId="0" fontId="0" fillId="4" borderId="80" xfId="0" applyFill="1" applyBorder="1"/>
    <xf numFmtId="0" fontId="25" fillId="14" borderId="71" xfId="0" applyFont="1" applyFill="1" applyBorder="1"/>
    <xf numFmtId="0" fontId="7" fillId="4" borderId="0" xfId="0" applyFont="1" applyFill="1" applyAlignment="1">
      <alignment horizontal="center"/>
    </xf>
    <xf numFmtId="0" fontId="25" fillId="16" borderId="77" xfId="0" applyFont="1" applyFill="1" applyBorder="1"/>
    <xf numFmtId="0" fontId="25" fillId="16" borderId="80" xfId="0" applyFont="1" applyFill="1" applyBorder="1"/>
    <xf numFmtId="0" fontId="25" fillId="16" borderId="79" xfId="0" applyFont="1" applyFill="1" applyBorder="1"/>
    <xf numFmtId="49" fontId="0" fillId="17" borderId="29" xfId="0" applyNumberFormat="1" applyFill="1" applyBorder="1"/>
    <xf numFmtId="49" fontId="0" fillId="17" borderId="79" xfId="0" applyNumberFormat="1" applyFill="1" applyBorder="1"/>
    <xf numFmtId="49" fontId="0" fillId="17" borderId="86" xfId="0" applyNumberFormat="1" applyFill="1" applyBorder="1"/>
    <xf numFmtId="49" fontId="0" fillId="17" borderId="34" xfId="0" applyNumberFormat="1" applyFill="1" applyBorder="1"/>
    <xf numFmtId="49" fontId="0" fillId="17" borderId="66" xfId="0" applyNumberFormat="1" applyFill="1" applyBorder="1"/>
    <xf numFmtId="0" fontId="25" fillId="18" borderId="83" xfId="0" applyFont="1" applyFill="1" applyBorder="1"/>
    <xf numFmtId="0" fontId="25" fillId="18" borderId="87" xfId="0" applyFont="1" applyFill="1" applyBorder="1"/>
    <xf numFmtId="0" fontId="25" fillId="18" borderId="82" xfId="0" applyFont="1" applyFill="1" applyBorder="1"/>
    <xf numFmtId="0" fontId="0" fillId="4" borderId="88" xfId="0" applyFill="1" applyBorder="1"/>
    <xf numFmtId="0" fontId="0" fillId="4" borderId="89" xfId="0" applyFill="1" applyBorder="1"/>
    <xf numFmtId="0" fontId="0" fillId="4" borderId="90" xfId="0" applyFill="1" applyBorder="1"/>
    <xf numFmtId="0" fontId="0" fillId="4" borderId="91" xfId="0" applyFill="1" applyBorder="1"/>
    <xf numFmtId="0" fontId="0" fillId="4" borderId="92" xfId="0" applyFill="1" applyBorder="1"/>
    <xf numFmtId="49" fontId="0" fillId="4" borderId="92" xfId="0" applyNumberFormat="1" applyFill="1" applyBorder="1"/>
    <xf numFmtId="0" fontId="0" fillId="4" borderId="93" xfId="0" applyFill="1" applyBorder="1"/>
    <xf numFmtId="0" fontId="0" fillId="4" borderId="94" xfId="0" applyFill="1" applyBorder="1"/>
    <xf numFmtId="0" fontId="0" fillId="4" borderId="95" xfId="0" applyFill="1" applyBorder="1"/>
    <xf numFmtId="0" fontId="0" fillId="17" borderId="96" xfId="0" applyFill="1" applyBorder="1"/>
    <xf numFmtId="0" fontId="0" fillId="17" borderId="97" xfId="0" applyFill="1" applyBorder="1"/>
    <xf numFmtId="0" fontId="0" fillId="17" borderId="98" xfId="0" applyFill="1" applyBorder="1"/>
    <xf numFmtId="0" fontId="0" fillId="17" borderId="99" xfId="0" applyFill="1" applyBorder="1"/>
    <xf numFmtId="0" fontId="0" fillId="17" borderId="100" xfId="0" applyFill="1" applyBorder="1"/>
    <xf numFmtId="0" fontId="3" fillId="17" borderId="0" xfId="0" applyFont="1" applyFill="1" applyAlignment="1">
      <alignment horizontal="center"/>
    </xf>
    <xf numFmtId="0" fontId="0" fillId="17" borderId="101" xfId="0" applyFill="1" applyBorder="1"/>
    <xf numFmtId="0" fontId="0" fillId="17" borderId="102" xfId="0" applyFill="1" applyBorder="1"/>
    <xf numFmtId="0" fontId="0" fillId="17" borderId="103" xfId="0" applyFill="1" applyBorder="1"/>
    <xf numFmtId="0" fontId="0" fillId="20" borderId="0" xfId="0" applyFill="1" applyAlignment="1">
      <alignment horizontal="left"/>
    </xf>
    <xf numFmtId="49" fontId="0" fillId="20" borderId="29" xfId="0" applyNumberFormat="1" applyFill="1" applyBorder="1" applyAlignment="1">
      <alignment horizontal="left"/>
    </xf>
    <xf numFmtId="0" fontId="0" fillId="20" borderId="29" xfId="0" applyFill="1" applyBorder="1" applyAlignment="1">
      <alignment horizontal="left"/>
    </xf>
    <xf numFmtId="0" fontId="0" fillId="20" borderId="58" xfId="0" applyFill="1" applyBorder="1" applyAlignment="1">
      <alignment horizontal="left"/>
    </xf>
    <xf numFmtId="0" fontId="0" fillId="20" borderId="79" xfId="0" applyFill="1" applyBorder="1" applyAlignment="1">
      <alignment horizontal="left"/>
    </xf>
    <xf numFmtId="0" fontId="0" fillId="20" borderId="80" xfId="0" applyFill="1" applyBorder="1" applyAlignment="1">
      <alignment horizontal="left"/>
    </xf>
    <xf numFmtId="0" fontId="0" fillId="20" borderId="85" xfId="0" applyFill="1" applyBorder="1" applyAlignment="1">
      <alignment horizontal="left"/>
    </xf>
    <xf numFmtId="0" fontId="0" fillId="20" borderId="81" xfId="0" applyFill="1" applyBorder="1" applyAlignment="1">
      <alignment horizontal="left"/>
    </xf>
    <xf numFmtId="0" fontId="25" fillId="21" borderId="106" xfId="0" applyFont="1" applyFill="1" applyBorder="1" applyAlignment="1">
      <alignment horizontal="left"/>
    </xf>
    <xf numFmtId="0" fontId="25" fillId="21" borderId="107" xfId="0" applyFont="1" applyFill="1" applyBorder="1" applyAlignment="1">
      <alignment horizontal="left"/>
    </xf>
    <xf numFmtId="0" fontId="25" fillId="21" borderId="108" xfId="0" applyFont="1" applyFill="1" applyBorder="1" applyAlignment="1">
      <alignment horizontal="left"/>
    </xf>
    <xf numFmtId="0" fontId="23" fillId="12" borderId="29" xfId="4" applyBorder="1" applyAlignment="1">
      <alignment horizontal="left"/>
    </xf>
    <xf numFmtId="0" fontId="25" fillId="21" borderId="109" xfId="0" applyFont="1" applyFill="1" applyBorder="1" applyAlignment="1">
      <alignment horizontal="left"/>
    </xf>
    <xf numFmtId="0" fontId="25" fillId="21" borderId="70" xfId="0" applyFont="1" applyFill="1" applyBorder="1" applyAlignment="1">
      <alignment horizontal="left"/>
    </xf>
    <xf numFmtId="0" fontId="25" fillId="21" borderId="68" xfId="0" applyFont="1" applyFill="1" applyBorder="1" applyAlignment="1">
      <alignment horizontal="left"/>
    </xf>
    <xf numFmtId="49" fontId="0" fillId="20" borderId="110" xfId="0" applyNumberFormat="1" applyFill="1" applyBorder="1" applyAlignment="1">
      <alignment horizontal="left"/>
    </xf>
    <xf numFmtId="49" fontId="0" fillId="20" borderId="111" xfId="0" applyNumberFormat="1" applyFill="1" applyBorder="1" applyAlignment="1">
      <alignment horizontal="left"/>
    </xf>
    <xf numFmtId="0" fontId="0" fillId="20" borderId="111" xfId="0" applyFill="1" applyBorder="1" applyAlignment="1">
      <alignment horizontal="left"/>
    </xf>
    <xf numFmtId="0" fontId="0" fillId="20" borderId="112" xfId="0" applyFill="1" applyBorder="1" applyAlignment="1">
      <alignment horizontal="left"/>
    </xf>
    <xf numFmtId="0" fontId="0" fillId="20" borderId="113" xfId="0" applyFill="1" applyBorder="1" applyAlignment="1">
      <alignment horizontal="left"/>
    </xf>
    <xf numFmtId="0" fontId="0" fillId="20" borderId="114" xfId="0" applyFill="1" applyBorder="1" applyAlignment="1">
      <alignment horizontal="left"/>
    </xf>
    <xf numFmtId="0" fontId="0" fillId="20" borderId="115" xfId="0" applyFill="1" applyBorder="1" applyAlignment="1">
      <alignment horizontal="left"/>
    </xf>
    <xf numFmtId="0" fontId="0" fillId="20" borderId="116" xfId="0" applyFill="1" applyBorder="1" applyAlignment="1">
      <alignment horizontal="left"/>
    </xf>
    <xf numFmtId="49" fontId="0" fillId="20" borderId="84" xfId="0" applyNumberFormat="1" applyFill="1" applyBorder="1" applyAlignment="1">
      <alignment horizontal="left"/>
    </xf>
    <xf numFmtId="0" fontId="0" fillId="20" borderId="84" xfId="0" applyFill="1" applyBorder="1" applyAlignment="1">
      <alignment horizontal="left"/>
    </xf>
    <xf numFmtId="0" fontId="0" fillId="20" borderId="78" xfId="0" applyFill="1" applyBorder="1" applyAlignment="1">
      <alignment horizontal="left"/>
    </xf>
    <xf numFmtId="49" fontId="0" fillId="20" borderId="83" xfId="0" applyNumberFormat="1" applyFill="1" applyBorder="1" applyAlignment="1">
      <alignment horizontal="left"/>
    </xf>
    <xf numFmtId="49" fontId="0" fillId="20" borderId="87" xfId="0" applyNumberFormat="1" applyFill="1" applyBorder="1" applyAlignment="1">
      <alignment horizontal="left"/>
    </xf>
    <xf numFmtId="0" fontId="0" fillId="20" borderId="87" xfId="0" applyFill="1" applyBorder="1" applyAlignment="1">
      <alignment horizontal="left"/>
    </xf>
    <xf numFmtId="0" fontId="0" fillId="20" borderId="82" xfId="0" applyFill="1" applyBorder="1" applyAlignment="1">
      <alignment horizontal="left"/>
    </xf>
    <xf numFmtId="0" fontId="0" fillId="20" borderId="77" xfId="0" applyFill="1" applyBorder="1" applyAlignment="1">
      <alignment horizontal="left"/>
    </xf>
    <xf numFmtId="0" fontId="0" fillId="20" borderId="118" xfId="0" applyFill="1" applyBorder="1"/>
    <xf numFmtId="0" fontId="3" fillId="20" borderId="119" xfId="0" applyFont="1" applyFill="1" applyBorder="1" applyAlignment="1">
      <alignment horizontal="center"/>
    </xf>
    <xf numFmtId="0" fontId="0" fillId="20" borderId="120" xfId="0" applyFill="1" applyBorder="1"/>
    <xf numFmtId="0" fontId="0" fillId="20" borderId="121" xfId="0" applyFill="1" applyBorder="1"/>
    <xf numFmtId="0" fontId="0" fillId="20" borderId="122" xfId="0" applyFill="1" applyBorder="1"/>
    <xf numFmtId="0" fontId="0" fillId="20" borderId="83" xfId="0" applyFill="1" applyBorder="1" applyAlignment="1">
      <alignment horizontal="left"/>
    </xf>
    <xf numFmtId="0" fontId="0" fillId="20" borderId="123" xfId="0" applyFill="1" applyBorder="1"/>
    <xf numFmtId="0" fontId="0" fillId="20" borderId="124" xfId="0" applyFill="1" applyBorder="1" applyAlignment="1">
      <alignment horizontal="left"/>
    </xf>
    <xf numFmtId="0" fontId="0" fillId="20" borderId="125" xfId="0" applyFill="1" applyBorder="1"/>
    <xf numFmtId="49" fontId="23" fillId="12" borderId="86" xfId="4" applyNumberFormat="1" applyBorder="1" applyAlignment="1">
      <alignment horizontal="left"/>
    </xf>
    <xf numFmtId="49" fontId="23" fillId="12" borderId="34" xfId="4" applyNumberFormat="1" applyBorder="1" applyAlignment="1">
      <alignment horizontal="left"/>
    </xf>
    <xf numFmtId="0" fontId="23" fillId="12" borderId="34" xfId="4" applyBorder="1" applyAlignment="1">
      <alignment horizontal="left"/>
    </xf>
    <xf numFmtId="0" fontId="23" fillId="12" borderId="66" xfId="4" applyBorder="1" applyAlignment="1">
      <alignment horizontal="left"/>
    </xf>
    <xf numFmtId="0" fontId="23" fillId="12" borderId="79" xfId="4" applyBorder="1" applyAlignment="1">
      <alignment horizontal="left"/>
    </xf>
    <xf numFmtId="0" fontId="23" fillId="12" borderId="58" xfId="4" applyBorder="1" applyAlignment="1">
      <alignment horizontal="left"/>
    </xf>
    <xf numFmtId="0" fontId="23" fillId="12" borderId="80" xfId="4" applyBorder="1" applyAlignment="1">
      <alignment horizontal="left"/>
    </xf>
    <xf numFmtId="0" fontId="23" fillId="12" borderId="85" xfId="4" applyBorder="1" applyAlignment="1">
      <alignment horizontal="left"/>
    </xf>
    <xf numFmtId="0" fontId="23" fillId="12" borderId="81" xfId="4" applyBorder="1" applyAlignment="1">
      <alignment horizontal="left"/>
    </xf>
    <xf numFmtId="0" fontId="25" fillId="22" borderId="3" xfId="4" applyFont="1" applyFill="1" applyBorder="1" applyAlignment="1"/>
    <xf numFmtId="0" fontId="25" fillId="22" borderId="73" xfId="4" applyFont="1" applyFill="1" applyBorder="1" applyAlignment="1"/>
    <xf numFmtId="0" fontId="25" fillId="22" borderId="106" xfId="4" applyFont="1" applyFill="1" applyBorder="1" applyAlignment="1">
      <alignment horizontal="left"/>
    </xf>
    <xf numFmtId="0" fontId="25" fillId="22" borderId="107" xfId="4" applyFont="1" applyFill="1" applyBorder="1" applyAlignment="1">
      <alignment horizontal="left"/>
    </xf>
    <xf numFmtId="0" fontId="25" fillId="22" borderId="108" xfId="4" applyFont="1" applyFill="1" applyBorder="1" applyAlignment="1">
      <alignment horizontal="left"/>
    </xf>
    <xf numFmtId="0" fontId="24" fillId="22" borderId="72" xfId="4" applyFont="1" applyFill="1" applyBorder="1" applyAlignment="1"/>
    <xf numFmtId="0" fontId="3" fillId="20" borderId="0" xfId="0" applyFont="1" applyFill="1" applyAlignment="1">
      <alignment horizontal="center"/>
    </xf>
    <xf numFmtId="49" fontId="0" fillId="4" borderId="86" xfId="0" applyNumberFormat="1" applyFill="1" applyBorder="1"/>
    <xf numFmtId="0" fontId="0" fillId="4" borderId="34" xfId="0" applyFill="1" applyBorder="1"/>
    <xf numFmtId="49" fontId="0" fillId="4" borderId="79" xfId="0" applyNumberFormat="1" applyFill="1" applyBorder="1"/>
    <xf numFmtId="0" fontId="0" fillId="4" borderId="29" xfId="0" applyFill="1" applyBorder="1"/>
    <xf numFmtId="49" fontId="0" fillId="4" borderId="29" xfId="0" applyNumberFormat="1" applyFill="1" applyBorder="1"/>
    <xf numFmtId="0" fontId="0" fillId="4" borderId="39" xfId="0" applyFill="1" applyBorder="1"/>
    <xf numFmtId="0" fontId="0" fillId="4" borderId="85" xfId="0" applyFill="1" applyBorder="1"/>
    <xf numFmtId="0" fontId="0" fillId="2" borderId="122" xfId="0" applyFill="1" applyBorder="1"/>
    <xf numFmtId="0" fontId="25" fillId="14" borderId="83" xfId="0" applyFont="1" applyFill="1" applyBorder="1"/>
    <xf numFmtId="0" fontId="25" fillId="14" borderId="87" xfId="0" applyFont="1" applyFill="1" applyBorder="1"/>
    <xf numFmtId="0" fontId="25" fillId="14" borderId="82" xfId="0" applyFont="1" applyFill="1" applyBorder="1"/>
    <xf numFmtId="0" fontId="27" fillId="20" borderId="0" xfId="0" applyFont="1" applyFill="1" applyAlignment="1">
      <alignment horizontal="center" vertical="center" wrapText="1"/>
    </xf>
    <xf numFmtId="49" fontId="28" fillId="6" borderId="58" xfId="0" applyNumberFormat="1" applyFont="1" applyFill="1" applyBorder="1"/>
    <xf numFmtId="49" fontId="28" fillId="6" borderId="67" xfId="0" applyNumberFormat="1" applyFont="1" applyFill="1" applyBorder="1"/>
    <xf numFmtId="49" fontId="28" fillId="6" borderId="81" xfId="0" applyNumberFormat="1" applyFont="1" applyFill="1" applyBorder="1"/>
    <xf numFmtId="0" fontId="0" fillId="4" borderId="72" xfId="0" applyFill="1" applyBorder="1"/>
    <xf numFmtId="0" fontId="0" fillId="4" borderId="3" xfId="0" applyFill="1" applyBorder="1"/>
    <xf numFmtId="0" fontId="0" fillId="4" borderId="73" xfId="0" applyFill="1" applyBorder="1"/>
    <xf numFmtId="0" fontId="0" fillId="8" borderId="72" xfId="0" applyFill="1" applyBorder="1"/>
    <xf numFmtId="0" fontId="0" fillId="8" borderId="3" xfId="0" applyFill="1" applyBorder="1"/>
    <xf numFmtId="0" fontId="0" fillId="8" borderId="73" xfId="0" applyFill="1" applyBorder="1"/>
    <xf numFmtId="0" fontId="0" fillId="23" borderId="0" xfId="0" applyFill="1" applyAlignment="1">
      <alignment horizontal="left"/>
    </xf>
    <xf numFmtId="0" fontId="0" fillId="4" borderId="76" xfId="0" applyFill="1" applyBorder="1"/>
    <xf numFmtId="0" fontId="3" fillId="0" borderId="40" xfId="0" applyFont="1" applyBorder="1"/>
    <xf numFmtId="0" fontId="0" fillId="4" borderId="59" xfId="0" applyFill="1" applyBorder="1"/>
    <xf numFmtId="0" fontId="0" fillId="8" borderId="76" xfId="0" applyFill="1" applyBorder="1"/>
    <xf numFmtId="0" fontId="0" fillId="8" borderId="59" xfId="0" applyFill="1" applyBorder="1"/>
    <xf numFmtId="0" fontId="3" fillId="0" borderId="26" xfId="0" applyFont="1" applyBorder="1" applyAlignment="1">
      <alignment horizontal="left"/>
    </xf>
    <xf numFmtId="49" fontId="3" fillId="0" borderId="47" xfId="0" applyNumberFormat="1" applyFont="1" applyBorder="1"/>
    <xf numFmtId="49" fontId="3" fillId="0" borderId="9" xfId="0" applyNumberFormat="1" applyFont="1" applyBorder="1"/>
    <xf numFmtId="0" fontId="0" fillId="0" borderId="42" xfId="0" applyBorder="1" applyAlignment="1">
      <alignment horizontal="left"/>
    </xf>
    <xf numFmtId="0" fontId="0" fillId="19" borderId="40" xfId="0" applyFill="1" applyBorder="1" applyAlignment="1">
      <alignment horizontal="left"/>
    </xf>
    <xf numFmtId="0" fontId="0" fillId="19" borderId="59" xfId="0" applyFill="1" applyBorder="1" applyAlignment="1">
      <alignment horizontal="left"/>
    </xf>
    <xf numFmtId="0" fontId="0" fillId="0" borderId="42" xfId="0" quotePrefix="1" applyBorder="1" applyAlignment="1">
      <alignment horizontal="left"/>
    </xf>
    <xf numFmtId="0" fontId="0" fillId="0" borderId="47" xfId="0" applyBorder="1" applyAlignment="1">
      <alignment horizontal="left"/>
    </xf>
    <xf numFmtId="0" fontId="0" fillId="0" borderId="59" xfId="0" applyBorder="1" applyAlignment="1">
      <alignment horizontal="left"/>
    </xf>
    <xf numFmtId="0" fontId="0" fillId="19" borderId="47" xfId="0" applyFill="1" applyBorder="1" applyAlignment="1">
      <alignment horizontal="left"/>
    </xf>
    <xf numFmtId="0" fontId="0" fillId="0" borderId="9" xfId="0" applyBorder="1" applyAlignment="1">
      <alignment horizontal="left"/>
    </xf>
    <xf numFmtId="0" fontId="0" fillId="0" borderId="75" xfId="0" applyBorder="1" applyAlignment="1">
      <alignment horizontal="left"/>
    </xf>
    <xf numFmtId="0" fontId="0" fillId="4" borderId="74" xfId="0" applyFill="1" applyBorder="1"/>
    <xf numFmtId="0" fontId="0" fillId="4" borderId="104" xfId="0" applyFill="1" applyBorder="1"/>
    <xf numFmtId="0" fontId="0" fillId="4" borderId="75" xfId="0" applyFill="1" applyBorder="1"/>
    <xf numFmtId="0" fontId="0" fillId="0" borderId="71" xfId="0" applyBorder="1" applyAlignment="1">
      <alignment horizontal="left"/>
    </xf>
    <xf numFmtId="0" fontId="0" fillId="0" borderId="55" xfId="0" applyBorder="1" applyAlignment="1">
      <alignment horizontal="left"/>
    </xf>
    <xf numFmtId="0" fontId="0" fillId="0" borderId="126" xfId="0" applyBorder="1" applyAlignment="1">
      <alignment horizontal="left"/>
    </xf>
    <xf numFmtId="0" fontId="0" fillId="8" borderId="74" xfId="0" applyFill="1" applyBorder="1"/>
    <xf numFmtId="0" fontId="0" fillId="8" borderId="104" xfId="0" applyFill="1" applyBorder="1"/>
    <xf numFmtId="0" fontId="0" fillId="8" borderId="75" xfId="0" applyFill="1" applyBorder="1"/>
    <xf numFmtId="0" fontId="0" fillId="11" borderId="72" xfId="0" applyFill="1" applyBorder="1"/>
    <xf numFmtId="0" fontId="0" fillId="11" borderId="3" xfId="0" applyFill="1" applyBorder="1"/>
    <xf numFmtId="0" fontId="0" fillId="11" borderId="73" xfId="0" applyFill="1" applyBorder="1"/>
    <xf numFmtId="0" fontId="0" fillId="11" borderId="76" xfId="0" applyFill="1" applyBorder="1"/>
    <xf numFmtId="0" fontId="3" fillId="11" borderId="0" xfId="0" applyFont="1" applyFill="1"/>
    <xf numFmtId="0" fontId="0" fillId="11" borderId="0" xfId="0" applyFill="1"/>
    <xf numFmtId="0" fontId="0" fillId="11" borderId="59" xfId="0" applyFill="1" applyBorder="1"/>
    <xf numFmtId="0" fontId="0" fillId="11" borderId="0" xfId="0" applyFill="1" applyAlignment="1">
      <alignment horizontal="right"/>
    </xf>
    <xf numFmtId="0" fontId="0" fillId="0" borderId="40" xfId="0" applyBorder="1" applyAlignment="1">
      <alignment horizontal="left"/>
    </xf>
    <xf numFmtId="49" fontId="0" fillId="0" borderId="72" xfId="0" applyNumberFormat="1" applyBorder="1"/>
    <xf numFmtId="0" fontId="0" fillId="0" borderId="73" xfId="0" applyBorder="1"/>
    <xf numFmtId="49" fontId="0" fillId="3" borderId="73" xfId="0" applyNumberFormat="1" applyFill="1" applyBorder="1"/>
    <xf numFmtId="49" fontId="0" fillId="0" borderId="76" xfId="0" applyNumberFormat="1" applyBorder="1"/>
    <xf numFmtId="0" fontId="0" fillId="0" borderId="59" xfId="0" applyBorder="1"/>
    <xf numFmtId="49" fontId="0" fillId="3" borderId="59" xfId="0" applyNumberFormat="1" applyFill="1" applyBorder="1"/>
    <xf numFmtId="0" fontId="0" fillId="0" borderId="1" xfId="0" applyBorder="1" applyAlignment="1">
      <alignment horizontal="left"/>
    </xf>
    <xf numFmtId="49" fontId="0" fillId="0" borderId="74" xfId="0" applyNumberFormat="1" applyBorder="1"/>
    <xf numFmtId="0" fontId="0" fillId="0" borderId="75" xfId="0" applyBorder="1"/>
    <xf numFmtId="49" fontId="0" fillId="3" borderId="75" xfId="0" applyNumberFormat="1" applyFill="1" applyBorder="1"/>
    <xf numFmtId="0" fontId="0" fillId="3" borderId="75" xfId="0" applyFill="1" applyBorder="1"/>
    <xf numFmtId="0" fontId="0" fillId="11" borderId="74" xfId="0" applyFill="1" applyBorder="1"/>
    <xf numFmtId="0" fontId="0" fillId="11" borderId="104" xfId="0" applyFill="1" applyBorder="1"/>
    <xf numFmtId="0" fontId="0" fillId="11" borderId="75" xfId="0" applyFill="1" applyBorder="1"/>
    <xf numFmtId="0" fontId="0" fillId="13" borderId="9" xfId="0" applyFill="1" applyBorder="1" applyAlignment="1">
      <alignment horizontal="left" vertical="center" wrapText="1"/>
    </xf>
    <xf numFmtId="0" fontId="0" fillId="13" borderId="47" xfId="0" applyFill="1" applyBorder="1" applyAlignment="1">
      <alignment horizontal="left" vertical="center" wrapText="1"/>
    </xf>
    <xf numFmtId="0" fontId="0" fillId="3" borderId="53" xfId="0" applyFill="1" applyBorder="1" applyAlignment="1">
      <alignment horizontal="left" vertical="center" wrapText="1"/>
    </xf>
    <xf numFmtId="49" fontId="0" fillId="20" borderId="40" xfId="0" applyNumberFormat="1" applyFill="1" applyBorder="1" applyAlignment="1">
      <alignment horizontal="left" vertical="center" wrapText="1"/>
    </xf>
    <xf numFmtId="0" fontId="0" fillId="13" borderId="40" xfId="0" applyFill="1" applyBorder="1" applyAlignment="1">
      <alignment horizontal="left" vertical="center" wrapText="1"/>
    </xf>
    <xf numFmtId="49" fontId="0" fillId="2" borderId="0" xfId="0" applyNumberFormat="1" applyFill="1" applyAlignment="1">
      <alignment vertical="center" wrapText="1"/>
    </xf>
    <xf numFmtId="0" fontId="9" fillId="2" borderId="0" xfId="0" applyFont="1" applyFill="1" applyAlignment="1">
      <alignment horizontal="left" vertical="center"/>
    </xf>
    <xf numFmtId="0" fontId="3" fillId="2" borderId="0" xfId="0" applyFont="1" applyFill="1" applyAlignment="1">
      <alignment horizontal="left" vertical="center"/>
    </xf>
    <xf numFmtId="0" fontId="0" fillId="4" borderId="6" xfId="0" applyFill="1" applyBorder="1" applyAlignment="1">
      <alignment horizontal="left" vertical="center" wrapText="1"/>
    </xf>
    <xf numFmtId="0" fontId="0" fillId="3" borderId="6" xfId="0" applyFill="1" applyBorder="1" applyAlignment="1">
      <alignment horizontal="left" vertical="center" wrapText="1"/>
    </xf>
    <xf numFmtId="49" fontId="0" fillId="20" borderId="1" xfId="0" applyNumberFormat="1" applyFill="1" applyBorder="1" applyAlignment="1">
      <alignment horizontal="left" vertical="center" wrapText="1"/>
    </xf>
    <xf numFmtId="0" fontId="0" fillId="20" borderId="7" xfId="0" applyFill="1" applyBorder="1" applyAlignment="1">
      <alignment horizontal="left" vertical="center" wrapText="1"/>
    </xf>
    <xf numFmtId="0" fontId="0" fillId="20" borderId="7" xfId="0" applyFill="1" applyBorder="1" applyAlignment="1">
      <alignment vertical="center" wrapText="1"/>
    </xf>
    <xf numFmtId="0" fontId="0" fillId="20" borderId="10" xfId="0" applyFill="1" applyBorder="1" applyAlignment="1">
      <alignment horizontal="left" vertical="center" wrapText="1"/>
    </xf>
    <xf numFmtId="49" fontId="0" fillId="20" borderId="9" xfId="0" applyNumberFormat="1" applyFill="1" applyBorder="1" applyAlignment="1">
      <alignment vertical="center" wrapText="1"/>
    </xf>
    <xf numFmtId="49" fontId="0" fillId="20" borderId="10" xfId="0" applyNumberFormat="1" applyFill="1" applyBorder="1" applyAlignment="1">
      <alignment vertical="center" wrapText="1"/>
    </xf>
    <xf numFmtId="0" fontId="25" fillId="16" borderId="105" xfId="0" applyFont="1" applyFill="1" applyBorder="1"/>
    <xf numFmtId="0" fontId="25" fillId="16" borderId="127" xfId="0" applyFont="1" applyFill="1" applyBorder="1"/>
    <xf numFmtId="0" fontId="25" fillId="16" borderId="128" xfId="0" applyFont="1" applyFill="1" applyBorder="1"/>
    <xf numFmtId="0" fontId="0" fillId="17" borderId="58" xfId="0" applyFill="1" applyBorder="1"/>
    <xf numFmtId="0" fontId="0" fillId="17" borderId="81" xfId="0" applyFill="1" applyBorder="1"/>
    <xf numFmtId="49" fontId="0" fillId="17" borderId="80" xfId="0" applyNumberFormat="1" applyFill="1" applyBorder="1"/>
    <xf numFmtId="49" fontId="0" fillId="17" borderId="85" xfId="0" applyNumberFormat="1" applyFill="1" applyBorder="1"/>
    <xf numFmtId="0" fontId="23" fillId="12" borderId="59" xfId="4" applyBorder="1" applyAlignment="1">
      <alignment horizontal="left"/>
    </xf>
    <xf numFmtId="0" fontId="23" fillId="12" borderId="42" xfId="4" applyBorder="1" applyAlignment="1">
      <alignment horizontal="left"/>
    </xf>
    <xf numFmtId="0" fontId="0" fillId="2" borderId="74" xfId="0" applyFill="1" applyBorder="1" applyAlignment="1">
      <alignment horizontal="left"/>
    </xf>
    <xf numFmtId="0" fontId="0" fillId="2" borderId="104" xfId="0" applyFill="1" applyBorder="1"/>
    <xf numFmtId="0" fontId="0" fillId="2" borderId="2" xfId="0" applyFill="1" applyBorder="1"/>
    <xf numFmtId="0" fontId="0" fillId="2" borderId="3" xfId="0" applyFill="1" applyBorder="1"/>
    <xf numFmtId="0" fontId="22" fillId="2" borderId="0" xfId="0" applyFont="1" applyFill="1"/>
    <xf numFmtId="49" fontId="22" fillId="2" borderId="0" xfId="0" applyNumberFormat="1" applyFont="1" applyFill="1"/>
    <xf numFmtId="0" fontId="23" fillId="12" borderId="1" xfId="4" applyBorder="1" applyAlignment="1">
      <alignment horizontal="left"/>
    </xf>
    <xf numFmtId="0" fontId="30" fillId="2" borderId="0" xfId="0" applyFont="1" applyFill="1"/>
    <xf numFmtId="0" fontId="0" fillId="2" borderId="1" xfId="0" applyFill="1" applyBorder="1" applyAlignment="1">
      <alignment vertical="center"/>
    </xf>
    <xf numFmtId="0" fontId="9" fillId="0" borderId="58" xfId="0" applyFont="1" applyBorder="1" applyAlignment="1">
      <alignment horizontal="left" vertical="center" wrapText="1"/>
    </xf>
    <xf numFmtId="0" fontId="9" fillId="6" borderId="58" xfId="0" applyFont="1" applyFill="1" applyBorder="1" applyAlignment="1">
      <alignment horizontal="left" vertical="center" wrapText="1"/>
    </xf>
    <xf numFmtId="0" fontId="10" fillId="2" borderId="62" xfId="0" applyFont="1" applyFill="1" applyBorder="1" applyAlignment="1">
      <alignment vertical="center"/>
    </xf>
    <xf numFmtId="0" fontId="10" fillId="2" borderId="29" xfId="0" applyFont="1" applyFill="1" applyBorder="1" applyAlignment="1">
      <alignment vertical="center"/>
    </xf>
    <xf numFmtId="0" fontId="10" fillId="2" borderId="31" xfId="0" applyFont="1" applyFill="1" applyBorder="1" applyAlignment="1">
      <alignment horizontal="left" vertical="center"/>
    </xf>
    <xf numFmtId="0" fontId="0" fillId="3" borderId="62" xfId="0" applyFill="1" applyBorder="1" applyAlignment="1">
      <alignment vertical="center"/>
    </xf>
    <xf numFmtId="0" fontId="0" fillId="3" borderId="29" xfId="0" applyFill="1" applyBorder="1" applyAlignment="1">
      <alignment vertical="center"/>
    </xf>
    <xf numFmtId="0" fontId="0" fillId="2" borderId="29" xfId="0" quotePrefix="1" applyFill="1" applyBorder="1" applyAlignment="1">
      <alignment vertical="center"/>
    </xf>
    <xf numFmtId="0" fontId="33" fillId="2" borderId="0" xfId="0" applyFont="1" applyFill="1"/>
    <xf numFmtId="0" fontId="32" fillId="2" borderId="75" xfId="0" applyFont="1" applyFill="1" applyBorder="1" applyAlignment="1">
      <alignment horizontal="left"/>
    </xf>
    <xf numFmtId="0" fontId="0" fillId="20" borderId="132" xfId="0" applyFill="1" applyBorder="1"/>
    <xf numFmtId="0" fontId="3" fillId="20" borderId="133" xfId="0" applyFont="1" applyFill="1" applyBorder="1" applyAlignment="1">
      <alignment horizontal="center"/>
    </xf>
    <xf numFmtId="0" fontId="3" fillId="20" borderId="134" xfId="0" applyFont="1" applyFill="1" applyBorder="1" applyAlignment="1">
      <alignment horizontal="center"/>
    </xf>
    <xf numFmtId="0" fontId="0" fillId="20" borderId="135" xfId="0" applyFill="1" applyBorder="1"/>
    <xf numFmtId="0" fontId="7" fillId="20" borderId="0" xfId="0" applyFont="1" applyFill="1" applyAlignment="1">
      <alignment horizontal="left"/>
    </xf>
    <xf numFmtId="0" fontId="7" fillId="20" borderId="136" xfId="0" applyFont="1" applyFill="1" applyBorder="1" applyAlignment="1">
      <alignment horizontal="left"/>
    </xf>
    <xf numFmtId="0" fontId="24" fillId="21" borderId="40" xfId="0" applyFont="1" applyFill="1" applyBorder="1"/>
    <xf numFmtId="0" fontId="0" fillId="20" borderId="136" xfId="0" applyFill="1" applyBorder="1"/>
    <xf numFmtId="0" fontId="0" fillId="20" borderId="129" xfId="0" applyFill="1" applyBorder="1" applyAlignment="1">
      <alignment horizontal="left"/>
    </xf>
    <xf numFmtId="0" fontId="0" fillId="20" borderId="130" xfId="0" applyFill="1" applyBorder="1" applyAlignment="1">
      <alignment horizontal="left"/>
    </xf>
    <xf numFmtId="0" fontId="0" fillId="20" borderId="131" xfId="0" applyFill="1" applyBorder="1" applyAlignment="1">
      <alignment horizontal="left"/>
    </xf>
    <xf numFmtId="0" fontId="0" fillId="20" borderId="137" xfId="0" applyFill="1" applyBorder="1"/>
    <xf numFmtId="0" fontId="0" fillId="20" borderId="124" xfId="0" applyFill="1" applyBorder="1"/>
    <xf numFmtId="0" fontId="0" fillId="20" borderId="138" xfId="0" applyFill="1" applyBorder="1"/>
    <xf numFmtId="0" fontId="0" fillId="2" borderId="71" xfId="0" applyFill="1" applyBorder="1" applyAlignment="1">
      <alignment horizontal="left" vertical="center"/>
    </xf>
    <xf numFmtId="0" fontId="9" fillId="6" borderId="1" xfId="0" applyFont="1" applyFill="1" applyBorder="1" applyAlignment="1">
      <alignment horizontal="left" vertical="center"/>
    </xf>
    <xf numFmtId="0" fontId="9" fillId="6" borderId="1" xfId="0" applyFont="1" applyFill="1" applyBorder="1" applyAlignment="1">
      <alignment horizontal="left" vertical="center" wrapText="1"/>
    </xf>
    <xf numFmtId="0" fontId="17" fillId="6" borderId="1" xfId="0" applyFont="1" applyFill="1" applyBorder="1" applyAlignment="1">
      <alignment horizontal="left" vertical="center"/>
    </xf>
    <xf numFmtId="0" fontId="17" fillId="6" borderId="1" xfId="0" applyFont="1" applyFill="1" applyBorder="1"/>
    <xf numFmtId="0" fontId="3" fillId="2" borderId="1" xfId="0" applyFont="1" applyFill="1" applyBorder="1" applyAlignment="1">
      <alignment horizontal="left" vertical="center"/>
    </xf>
    <xf numFmtId="0" fontId="9" fillId="3" borderId="30" xfId="0" applyFont="1" applyFill="1" applyBorder="1" applyAlignment="1">
      <alignment horizontal="left" vertical="center"/>
    </xf>
    <xf numFmtId="0" fontId="9" fillId="3" borderId="58" xfId="0" applyFont="1" applyFill="1" applyBorder="1" applyAlignment="1">
      <alignment horizontal="left" vertical="center" wrapText="1"/>
    </xf>
    <xf numFmtId="0" fontId="10" fillId="9" borderId="63" xfId="0" applyFont="1" applyFill="1" applyBorder="1" applyAlignment="1">
      <alignment vertical="center"/>
    </xf>
    <xf numFmtId="0" fontId="10" fillId="9" borderId="32" xfId="0" applyFont="1" applyFill="1" applyBorder="1" applyAlignment="1">
      <alignment vertical="center"/>
    </xf>
    <xf numFmtId="0" fontId="29" fillId="24" borderId="1" xfId="0" applyFont="1" applyFill="1" applyBorder="1" applyAlignment="1">
      <alignment horizontal="center" vertical="center" wrapText="1"/>
    </xf>
    <xf numFmtId="0" fontId="0" fillId="2" borderId="55" xfId="0" applyFill="1" applyBorder="1" applyAlignment="1">
      <alignment vertical="center"/>
    </xf>
    <xf numFmtId="0" fontId="0" fillId="4" borderId="1" xfId="0" applyFill="1" applyBorder="1" applyAlignment="1">
      <alignment vertical="center"/>
    </xf>
    <xf numFmtId="0" fontId="0" fillId="20" borderId="76" xfId="0" applyFill="1" applyBorder="1" applyAlignment="1">
      <alignment horizontal="left"/>
    </xf>
    <xf numFmtId="0" fontId="0" fillId="20" borderId="59" xfId="0" applyFill="1" applyBorder="1" applyAlignment="1">
      <alignment horizontal="left"/>
    </xf>
    <xf numFmtId="0" fontId="0" fillId="20" borderId="74" xfId="0" applyFill="1" applyBorder="1" applyAlignment="1">
      <alignment horizontal="left"/>
    </xf>
    <xf numFmtId="0" fontId="0" fillId="20" borderId="75" xfId="0" applyFill="1" applyBorder="1" applyAlignment="1">
      <alignment horizontal="left"/>
    </xf>
    <xf numFmtId="0" fontId="9" fillId="2" borderId="0" xfId="0" applyFont="1" applyFill="1" applyAlignment="1">
      <alignment vertical="center"/>
    </xf>
    <xf numFmtId="0" fontId="9" fillId="2" borderId="18" xfId="0" applyFont="1" applyFill="1" applyBorder="1" applyAlignment="1">
      <alignment vertical="center"/>
    </xf>
    <xf numFmtId="0" fontId="0" fillId="9" borderId="1" xfId="0" applyFill="1" applyBorder="1" applyAlignment="1">
      <alignment horizontal="left"/>
    </xf>
    <xf numFmtId="0" fontId="0" fillId="9" borderId="1" xfId="0" applyFill="1" applyBorder="1"/>
    <xf numFmtId="0" fontId="0" fillId="9" borderId="1" xfId="0" applyFill="1" applyBorder="1" applyAlignment="1">
      <alignment horizontal="left" vertical="center"/>
    </xf>
    <xf numFmtId="49" fontId="0" fillId="9" borderId="82" xfId="0" applyNumberFormat="1" applyFill="1" applyBorder="1"/>
    <xf numFmtId="0" fontId="0" fillId="9" borderId="78" xfId="0" applyFill="1" applyBorder="1" applyAlignment="1">
      <alignment horizontal="left"/>
    </xf>
    <xf numFmtId="0" fontId="0" fillId="9" borderId="81" xfId="0" applyFill="1" applyBorder="1" applyAlignment="1">
      <alignment vertical="center"/>
    </xf>
    <xf numFmtId="49" fontId="0" fillId="9" borderId="78" xfId="0" applyNumberFormat="1" applyFill="1" applyBorder="1"/>
    <xf numFmtId="49" fontId="0" fillId="9" borderId="81" xfId="0" applyNumberFormat="1" applyFill="1" applyBorder="1"/>
    <xf numFmtId="49" fontId="0" fillId="9" borderId="129" xfId="0" applyNumberFormat="1" applyFill="1" applyBorder="1"/>
    <xf numFmtId="49" fontId="0" fillId="9" borderId="130" xfId="0" applyNumberFormat="1" applyFill="1" applyBorder="1"/>
    <xf numFmtId="49" fontId="0" fillId="9" borderId="131" xfId="0" applyNumberFormat="1" applyFill="1" applyBorder="1"/>
    <xf numFmtId="49" fontId="0" fillId="9" borderId="58" xfId="0" applyNumberFormat="1" applyFill="1" applyBorder="1"/>
    <xf numFmtId="0" fontId="3" fillId="20" borderId="136" xfId="0" applyFont="1" applyFill="1" applyBorder="1" applyAlignment="1">
      <alignment horizontal="left"/>
    </xf>
    <xf numFmtId="0" fontId="0" fillId="2" borderId="74" xfId="0" applyFill="1" applyBorder="1" applyAlignment="1">
      <alignment horizontal="left" vertical="center"/>
    </xf>
    <xf numFmtId="0" fontId="0" fillId="2" borderId="104" xfId="0"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pplyAlignment="1">
      <alignment horizontal="left" vertical="center"/>
    </xf>
    <xf numFmtId="0" fontId="28" fillId="6" borderId="66" xfId="0" applyFont="1" applyFill="1" applyBorder="1"/>
    <xf numFmtId="49" fontId="0" fillId="3" borderId="1" xfId="0" applyNumberFormat="1" applyFill="1" applyBorder="1" applyAlignment="1">
      <alignment horizontal="left" vertical="center"/>
    </xf>
    <xf numFmtId="164" fontId="0" fillId="2" borderId="2" xfId="0" applyNumberFormat="1" applyFill="1" applyBorder="1" applyAlignment="1">
      <alignment horizontal="left" vertical="center"/>
    </xf>
    <xf numFmtId="0" fontId="3" fillId="9" borderId="1" xfId="0" applyFont="1" applyFill="1" applyBorder="1" applyAlignment="1">
      <alignment horizontal="left" vertical="center"/>
    </xf>
    <xf numFmtId="0" fontId="9" fillId="20" borderId="85" xfId="0" applyFont="1" applyFill="1" applyBorder="1" applyAlignment="1">
      <alignment horizontal="left"/>
    </xf>
    <xf numFmtId="0" fontId="9" fillId="20" borderId="81" xfId="0" applyFont="1" applyFill="1" applyBorder="1" applyAlignment="1">
      <alignment horizontal="left"/>
    </xf>
    <xf numFmtId="49" fontId="0" fillId="20" borderId="47" xfId="0" applyNumberFormat="1" applyFill="1" applyBorder="1" applyAlignment="1">
      <alignment horizontal="left" vertical="center" wrapText="1"/>
    </xf>
    <xf numFmtId="0" fontId="28" fillId="6" borderId="58" xfId="0" applyFont="1" applyFill="1" applyBorder="1"/>
    <xf numFmtId="0" fontId="0" fillId="2" borderId="71" xfId="0" applyFill="1" applyBorder="1"/>
    <xf numFmtId="0" fontId="0" fillId="6" borderId="0" xfId="0" applyFill="1"/>
    <xf numFmtId="0" fontId="0" fillId="4" borderId="1" xfId="0" applyFill="1" applyBorder="1" applyAlignment="1">
      <alignment horizontal="left" vertical="top" wrapText="1"/>
    </xf>
    <xf numFmtId="0" fontId="34" fillId="12" borderId="29" xfId="4" applyFont="1" applyBorder="1" applyAlignment="1">
      <alignment horizontal="left"/>
    </xf>
    <xf numFmtId="0" fontId="34" fillId="12" borderId="58" xfId="4" applyFont="1" applyBorder="1" applyAlignment="1">
      <alignment horizontal="left"/>
    </xf>
    <xf numFmtId="0" fontId="17" fillId="20" borderId="29" xfId="0" applyFont="1" applyFill="1" applyBorder="1" applyAlignment="1">
      <alignment horizontal="left"/>
    </xf>
    <xf numFmtId="0" fontId="17" fillId="20" borderId="114" xfId="0" applyFont="1" applyFill="1" applyBorder="1" applyAlignment="1">
      <alignment horizontal="left"/>
    </xf>
    <xf numFmtId="0" fontId="17" fillId="20" borderId="116" xfId="0" applyFont="1" applyFill="1" applyBorder="1" applyAlignment="1">
      <alignment horizontal="left"/>
    </xf>
    <xf numFmtId="0" fontId="17" fillId="20" borderId="117" xfId="0" applyFont="1" applyFill="1" applyBorder="1" applyAlignment="1">
      <alignment horizontal="left"/>
    </xf>
    <xf numFmtId="49" fontId="0" fillId="20" borderId="77" xfId="0" applyNumberFormat="1" applyFill="1" applyBorder="1" applyAlignment="1">
      <alignment horizontal="left"/>
    </xf>
    <xf numFmtId="49" fontId="0" fillId="20" borderId="79" xfId="0" applyNumberFormat="1" applyFill="1" applyBorder="1" applyAlignment="1">
      <alignment horizontal="left"/>
    </xf>
    <xf numFmtId="49" fontId="0" fillId="20" borderId="80" xfId="0" applyNumberFormat="1" applyFill="1" applyBorder="1" applyAlignment="1">
      <alignment horizontal="left"/>
    </xf>
    <xf numFmtId="49" fontId="0" fillId="17" borderId="58" xfId="0" applyNumberFormat="1" applyFill="1" applyBorder="1"/>
    <xf numFmtId="49" fontId="0" fillId="20" borderId="9" xfId="0" applyNumberFormat="1" applyFill="1" applyBorder="1" applyAlignment="1">
      <alignment horizontal="left" vertical="center" wrapText="1"/>
    </xf>
    <xf numFmtId="49" fontId="3" fillId="0" borderId="44" xfId="0" applyNumberFormat="1" applyFont="1" applyBorder="1" applyAlignment="1">
      <alignment horizontal="left"/>
    </xf>
    <xf numFmtId="0" fontId="0" fillId="20" borderId="72" xfId="0" applyFill="1" applyBorder="1" applyAlignment="1">
      <alignment horizontal="left"/>
    </xf>
    <xf numFmtId="0" fontId="0" fillId="20" borderId="73" xfId="0" applyFill="1" applyBorder="1" applyAlignment="1">
      <alignment horizontal="left"/>
    </xf>
    <xf numFmtId="0" fontId="8" fillId="20" borderId="76" xfId="3" applyFill="1" applyBorder="1" applyAlignment="1">
      <alignment horizontal="left" wrapText="1"/>
    </xf>
    <xf numFmtId="0" fontId="8" fillId="20" borderId="59" xfId="3" applyFill="1" applyBorder="1" applyAlignment="1">
      <alignment horizontal="left" wrapText="1"/>
    </xf>
    <xf numFmtId="0" fontId="0" fillId="20" borderId="76" xfId="0" applyFill="1" applyBorder="1" applyAlignment="1">
      <alignment horizontal="left"/>
    </xf>
    <xf numFmtId="0" fontId="0" fillId="20" borderId="59" xfId="0" applyFill="1" applyBorder="1" applyAlignment="1">
      <alignment horizontal="left"/>
    </xf>
    <xf numFmtId="0" fontId="7" fillId="4" borderId="0" xfId="0" applyFont="1" applyFill="1" applyAlignment="1">
      <alignment horizontal="center"/>
    </xf>
    <xf numFmtId="0" fontId="7" fillId="20" borderId="0" xfId="0" applyFont="1" applyFill="1" applyAlignment="1">
      <alignment horizontal="center"/>
    </xf>
    <xf numFmtId="0" fontId="7" fillId="17" borderId="0" xfId="0" applyFont="1" applyFill="1" applyAlignment="1">
      <alignment horizontal="center"/>
    </xf>
    <xf numFmtId="0" fontId="24" fillId="15" borderId="77" xfId="0" applyFont="1" applyFill="1" applyBorder="1" applyAlignment="1">
      <alignment horizontal="left" vertical="center" wrapText="1"/>
    </xf>
    <xf numFmtId="0" fontId="24" fillId="15" borderId="84" xfId="0" applyFont="1" applyFill="1" applyBorder="1" applyAlignment="1">
      <alignment horizontal="left" vertical="center" wrapText="1"/>
    </xf>
    <xf numFmtId="0" fontId="24" fillId="15" borderId="80" xfId="0" applyFont="1" applyFill="1" applyBorder="1" applyAlignment="1">
      <alignment horizontal="left" wrapText="1"/>
    </xf>
    <xf numFmtId="0" fontId="24" fillId="15" borderId="85" xfId="0" applyFont="1" applyFill="1" applyBorder="1" applyAlignment="1">
      <alignment horizontal="left" wrapText="1"/>
    </xf>
    <xf numFmtId="0" fontId="15" fillId="2" borderId="40" xfId="0" applyFont="1" applyFill="1" applyBorder="1" applyAlignment="1">
      <alignment horizontal="left" vertical="center"/>
    </xf>
    <xf numFmtId="0" fontId="15" fillId="2" borderId="9" xfId="0" applyFont="1" applyFill="1" applyBorder="1" applyAlignment="1">
      <alignment horizontal="left" vertical="center"/>
    </xf>
    <xf numFmtId="0" fontId="24" fillId="21" borderId="72" xfId="0" applyFont="1" applyFill="1" applyBorder="1" applyAlignment="1">
      <alignment horizontal="left"/>
    </xf>
    <xf numFmtId="0" fontId="24" fillId="21" borderId="3" xfId="0" applyFont="1" applyFill="1" applyBorder="1" applyAlignment="1">
      <alignment horizontal="left"/>
    </xf>
    <xf numFmtId="0" fontId="24" fillId="21" borderId="73" xfId="0" applyFont="1" applyFill="1" applyBorder="1" applyAlignment="1">
      <alignment horizontal="left"/>
    </xf>
    <xf numFmtId="0" fontId="27" fillId="20" borderId="0" xfId="0" applyFont="1" applyFill="1" applyAlignment="1">
      <alignment horizontal="center" vertical="center" wrapText="1"/>
    </xf>
    <xf numFmtId="0" fontId="24" fillId="21" borderId="71" xfId="0" applyFont="1" applyFill="1" applyBorder="1" applyAlignment="1">
      <alignment horizontal="left"/>
    </xf>
    <xf numFmtId="0" fontId="24" fillId="21" borderId="55" xfId="0" applyFont="1" applyFill="1" applyBorder="1" applyAlignment="1">
      <alignment horizontal="left"/>
    </xf>
    <xf numFmtId="0" fontId="0" fillId="4" borderId="88" xfId="0" applyFill="1" applyBorder="1" applyAlignment="1">
      <alignment horizontal="left" vertical="center" wrapText="1"/>
    </xf>
    <xf numFmtId="0" fontId="0" fillId="4" borderId="89" xfId="0" applyFill="1" applyBorder="1" applyAlignment="1">
      <alignment horizontal="left" vertical="center" wrapText="1"/>
    </xf>
    <xf numFmtId="0" fontId="0" fillId="4" borderId="90" xfId="0" applyFill="1" applyBorder="1" applyAlignment="1">
      <alignment horizontal="left" vertical="center" wrapText="1"/>
    </xf>
    <xf numFmtId="0" fontId="0" fillId="4" borderId="93" xfId="0" applyFill="1" applyBorder="1" applyAlignment="1">
      <alignment horizontal="left" vertical="center" wrapText="1"/>
    </xf>
    <xf numFmtId="0" fontId="0" fillId="4" borderId="94" xfId="0" applyFill="1" applyBorder="1" applyAlignment="1">
      <alignment horizontal="left" vertical="center" wrapText="1"/>
    </xf>
    <xf numFmtId="0" fontId="0" fillId="4" borderId="95" xfId="0" applyFill="1" applyBorder="1" applyAlignment="1">
      <alignment horizontal="left" vertical="center" wrapText="1"/>
    </xf>
    <xf numFmtId="0" fontId="15" fillId="2" borderId="73" xfId="0" applyFont="1" applyFill="1" applyBorder="1" applyAlignment="1">
      <alignment horizontal="left" vertical="center"/>
    </xf>
    <xf numFmtId="0" fontId="15" fillId="2" borderId="59" xfId="0" applyFont="1" applyFill="1" applyBorder="1" applyAlignment="1">
      <alignment horizontal="left" vertical="center"/>
    </xf>
    <xf numFmtId="0" fontId="15" fillId="2" borderId="75" xfId="0" applyFont="1" applyFill="1" applyBorder="1" applyAlignment="1">
      <alignment horizontal="left" vertical="center"/>
    </xf>
    <xf numFmtId="0" fontId="15" fillId="2" borderId="47" xfId="0" applyFont="1" applyFill="1" applyBorder="1" applyAlignment="1">
      <alignment horizontal="left" vertical="center"/>
    </xf>
    <xf numFmtId="0" fontId="29" fillId="24" borderId="40" xfId="0" applyFont="1" applyFill="1" applyBorder="1" applyAlignment="1">
      <alignment horizontal="center" vertical="center" wrapText="1"/>
    </xf>
    <xf numFmtId="0" fontId="29" fillId="24" borderId="47" xfId="0" applyFont="1" applyFill="1" applyBorder="1" applyAlignment="1">
      <alignment horizontal="center" vertical="center" wrapText="1"/>
    </xf>
    <xf numFmtId="0" fontId="29" fillId="24" borderId="9" xfId="0" applyFont="1" applyFill="1" applyBorder="1" applyAlignment="1">
      <alignment horizontal="center" vertical="center" wrapText="1"/>
    </xf>
    <xf numFmtId="0" fontId="29" fillId="24" borderId="40" xfId="0" applyFont="1" applyFill="1" applyBorder="1" applyAlignment="1">
      <alignment horizontal="center" wrapText="1"/>
    </xf>
    <xf numFmtId="0" fontId="29" fillId="24" borderId="9" xfId="0" applyFont="1" applyFill="1" applyBorder="1" applyAlignment="1">
      <alignment horizontal="center" wrapText="1"/>
    </xf>
    <xf numFmtId="0" fontId="31" fillId="24" borderId="40" xfId="0" applyFont="1" applyFill="1" applyBorder="1" applyAlignment="1">
      <alignment horizontal="center" vertical="center" wrapText="1"/>
    </xf>
    <xf numFmtId="0" fontId="31" fillId="24" borderId="47" xfId="0" applyFont="1" applyFill="1" applyBorder="1" applyAlignment="1">
      <alignment horizontal="center" vertical="center"/>
    </xf>
    <xf numFmtId="0" fontId="0" fillId="4" borderId="46" xfId="0" applyFill="1" applyBorder="1" applyAlignment="1">
      <alignment vertical="center" wrapText="1"/>
    </xf>
    <xf numFmtId="0" fontId="0" fillId="4" borderId="42" xfId="0" applyFill="1" applyBorder="1" applyAlignment="1">
      <alignment vertical="center" wrapText="1"/>
    </xf>
    <xf numFmtId="0" fontId="0" fillId="4" borderId="44" xfId="0" applyFill="1" applyBorder="1" applyAlignment="1">
      <alignment vertical="center" wrapText="1"/>
    </xf>
    <xf numFmtId="0" fontId="3" fillId="4" borderId="46" xfId="0" applyFont="1" applyFill="1" applyBorder="1" applyAlignment="1">
      <alignment horizontal="left" vertical="center"/>
    </xf>
    <xf numFmtId="0" fontId="3" fillId="4" borderId="42" xfId="0" applyFont="1" applyFill="1" applyBorder="1" applyAlignment="1">
      <alignment horizontal="left" vertical="center"/>
    </xf>
    <xf numFmtId="0" fontId="3" fillId="4" borderId="44" xfId="0" applyFont="1" applyFill="1" applyBorder="1" applyAlignment="1">
      <alignment horizontal="left" vertical="center"/>
    </xf>
    <xf numFmtId="0" fontId="9" fillId="2" borderId="0" xfId="0" applyFont="1" applyFill="1" applyAlignment="1">
      <alignment horizontal="left" vertical="center"/>
    </xf>
    <xf numFmtId="0" fontId="0" fillId="4" borderId="46" xfId="0" applyFill="1" applyBorder="1" applyAlignment="1">
      <alignment horizontal="left" vertical="center" wrapText="1"/>
    </xf>
    <xf numFmtId="0" fontId="0" fillId="4" borderId="42" xfId="0" applyFill="1" applyBorder="1" applyAlignment="1">
      <alignment horizontal="left" vertical="center" wrapText="1"/>
    </xf>
    <xf numFmtId="0" fontId="0" fillId="4" borderId="28" xfId="0" applyFill="1" applyBorder="1" applyAlignment="1">
      <alignment horizontal="left" vertical="center" wrapText="1"/>
    </xf>
    <xf numFmtId="49" fontId="0" fillId="20" borderId="52" xfId="0" applyNumberFormat="1" applyFill="1" applyBorder="1" applyAlignment="1">
      <alignment horizontal="left" vertical="center" wrapText="1"/>
    </xf>
    <xf numFmtId="0" fontId="0" fillId="20" borderId="22" xfId="0" applyFill="1" applyBorder="1" applyAlignment="1">
      <alignment horizontal="left" vertical="center" wrapText="1"/>
    </xf>
    <xf numFmtId="0" fontId="0" fillId="20" borderId="10" xfId="0" applyFill="1" applyBorder="1" applyAlignment="1">
      <alignment horizontal="left" vertical="center" wrapText="1"/>
    </xf>
    <xf numFmtId="49" fontId="0" fillId="20" borderId="22" xfId="0" applyNumberFormat="1" applyFill="1" applyBorder="1" applyAlignment="1">
      <alignment horizontal="left" vertical="center" wrapText="1"/>
    </xf>
    <xf numFmtId="49" fontId="0" fillId="20" borderId="10" xfId="0" applyNumberFormat="1" applyFill="1" applyBorder="1" applyAlignment="1">
      <alignment horizontal="left" vertical="center" wrapText="1"/>
    </xf>
    <xf numFmtId="0" fontId="3" fillId="4" borderId="45" xfId="0" applyFont="1" applyFill="1" applyBorder="1" applyAlignment="1">
      <alignment horizontal="left" vertical="center"/>
    </xf>
    <xf numFmtId="0" fontId="7" fillId="2" borderId="0" xfId="0" applyFont="1" applyFill="1" applyAlignment="1">
      <alignment horizontal="left" wrapText="1"/>
    </xf>
    <xf numFmtId="0" fontId="7" fillId="2" borderId="0" xfId="0" applyFont="1" applyFill="1" applyAlignment="1">
      <alignment horizontal="left"/>
    </xf>
    <xf numFmtId="0" fontId="4" fillId="2" borderId="10"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0" fillId="4" borderId="0" xfId="0" applyFill="1" applyAlignment="1">
      <alignment horizontal="left" vertical="center" wrapText="1"/>
    </xf>
    <xf numFmtId="0" fontId="0" fillId="4" borderId="18" xfId="0" applyFill="1" applyBorder="1" applyAlignment="1">
      <alignment horizontal="left" vertical="center" wrapText="1"/>
    </xf>
    <xf numFmtId="0" fontId="8" fillId="4" borderId="20" xfId="3" applyFill="1" applyBorder="1" applyAlignment="1">
      <alignment horizontal="left" vertical="center" wrapText="1"/>
    </xf>
    <xf numFmtId="0" fontId="8" fillId="4" borderId="21" xfId="3" applyFill="1" applyBorder="1" applyAlignment="1">
      <alignment horizontal="left" vertical="center" wrapText="1"/>
    </xf>
    <xf numFmtId="0" fontId="13" fillId="9" borderId="56" xfId="0" applyFont="1" applyFill="1" applyBorder="1" applyAlignment="1">
      <alignment horizontal="left" vertical="center" wrapText="1"/>
    </xf>
    <xf numFmtId="0" fontId="13" fillId="9" borderId="20" xfId="0" applyFont="1" applyFill="1" applyBorder="1" applyAlignment="1">
      <alignment horizontal="left" vertical="center" wrapText="1"/>
    </xf>
    <xf numFmtId="0" fontId="13" fillId="9" borderId="21" xfId="0" applyFont="1" applyFill="1" applyBorder="1" applyAlignment="1">
      <alignment horizontal="left" vertical="center" wrapText="1"/>
    </xf>
    <xf numFmtId="0" fontId="13" fillId="9" borderId="19" xfId="0" applyFont="1" applyFill="1" applyBorder="1" applyAlignment="1">
      <alignment horizontal="left" vertical="center" wrapText="1"/>
    </xf>
    <xf numFmtId="0" fontId="13" fillId="9" borderId="69" xfId="0" applyFont="1" applyFill="1" applyBorder="1" applyAlignment="1">
      <alignment horizontal="left" vertical="center" wrapText="1"/>
    </xf>
    <xf numFmtId="0" fontId="9" fillId="6" borderId="41" xfId="0" applyFont="1" applyFill="1" applyBorder="1" applyAlignment="1">
      <alignment horizontal="left" vertical="center"/>
    </xf>
    <xf numFmtId="0" fontId="9" fillId="6" borderId="64" xfId="0" applyFont="1" applyFill="1" applyBorder="1" applyAlignment="1">
      <alignment horizontal="left" vertical="center"/>
    </xf>
    <xf numFmtId="0" fontId="9" fillId="6" borderId="33" xfId="0" applyFont="1" applyFill="1" applyBorder="1" applyAlignment="1">
      <alignment horizontal="left" vertical="center"/>
    </xf>
    <xf numFmtId="0" fontId="9" fillId="6" borderId="67" xfId="0" applyFont="1" applyFill="1" applyBorder="1" applyAlignment="1">
      <alignment horizontal="left" vertical="center" wrapText="1"/>
    </xf>
    <xf numFmtId="0" fontId="9" fillId="6" borderId="68" xfId="0" applyFont="1" applyFill="1" applyBorder="1" applyAlignment="1">
      <alignment horizontal="left" vertical="center" wrapText="1"/>
    </xf>
    <xf numFmtId="0" fontId="9" fillId="6" borderId="66" xfId="0" applyFont="1" applyFill="1" applyBorder="1" applyAlignment="1">
      <alignment horizontal="left" vertical="center" wrapText="1"/>
    </xf>
    <xf numFmtId="0" fontId="9" fillId="6" borderId="58" xfId="0" applyFont="1" applyFill="1" applyBorder="1" applyAlignment="1">
      <alignment horizontal="left" vertical="center" wrapText="1"/>
    </xf>
    <xf numFmtId="0" fontId="9" fillId="6" borderId="30" xfId="0" applyFont="1" applyFill="1" applyBorder="1" applyAlignment="1">
      <alignment horizontal="left" vertical="center"/>
    </xf>
    <xf numFmtId="0" fontId="18" fillId="10" borderId="39" xfId="0" applyFont="1" applyFill="1" applyBorder="1" applyAlignment="1">
      <alignment horizontal="center" vertical="center"/>
    </xf>
    <xf numFmtId="0" fontId="18" fillId="10" borderId="70" xfId="0" applyFont="1" applyFill="1" applyBorder="1" applyAlignment="1">
      <alignment horizontal="center" vertical="center"/>
    </xf>
    <xf numFmtId="0" fontId="18" fillId="10" borderId="34" xfId="0" applyFont="1" applyFill="1" applyBorder="1" applyAlignment="1">
      <alignment horizontal="center" vertical="center"/>
    </xf>
    <xf numFmtId="0" fontId="3" fillId="0" borderId="72" xfId="0" applyFont="1" applyBorder="1" applyAlignment="1">
      <alignment horizontal="left"/>
    </xf>
    <xf numFmtId="0" fontId="3" fillId="0" borderId="73" xfId="0" applyFont="1" applyBorder="1" applyAlignment="1">
      <alignment horizontal="left"/>
    </xf>
    <xf numFmtId="49" fontId="3" fillId="0" borderId="76" xfId="0" applyNumberFormat="1" applyFont="1" applyBorder="1" applyAlignment="1">
      <alignment horizontal="left"/>
    </xf>
    <xf numFmtId="0" fontId="3" fillId="0" borderId="59" xfId="0" applyFont="1" applyBorder="1" applyAlignment="1">
      <alignment horizontal="left"/>
    </xf>
  </cellXfs>
  <cellStyles count="5">
    <cellStyle name="Link" xfId="3" builtinId="8"/>
    <cellStyle name="Schlecht" xfId="4" builtinId="27"/>
    <cellStyle name="Standard" xfId="0" builtinId="0"/>
    <cellStyle name="Standard 2" xfId="1" xr:uid="{00000000-0005-0000-0000-000003000000}"/>
    <cellStyle name="Standard 3" xfId="2" xr:uid="{00000000-0005-0000-0000-000004000000}"/>
  </cellStyles>
  <dxfs count="70">
    <dxf>
      <fill>
        <patternFill>
          <bgColor theme="0"/>
        </patternFill>
      </fill>
    </dxf>
    <dxf>
      <fill>
        <patternFill>
          <bgColor rgb="FF92D050"/>
        </patternFill>
      </fill>
    </dxf>
    <dxf>
      <fill>
        <patternFill>
          <bgColor rgb="FFFF0000"/>
        </patternFill>
      </fill>
    </dxf>
    <dxf>
      <fill>
        <patternFill>
          <bgColor rgb="FFFFFF00"/>
        </patternFill>
      </fill>
    </dxf>
    <dxf>
      <fill>
        <patternFill>
          <bgColor theme="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Medium9"/>
  <colors>
    <mruColors>
      <color rgb="FFFFFFC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1243853</xdr:colOff>
      <xdr:row>1</xdr:row>
      <xdr:rowOff>5443</xdr:rowOff>
    </xdr:from>
    <xdr:to>
      <xdr:col>6</xdr:col>
      <xdr:colOff>0</xdr:colOff>
      <xdr:row>3</xdr:row>
      <xdr:rowOff>0</xdr:rowOff>
    </xdr:to>
    <xdr:sp macro="" textlink="">
      <xdr:nvSpPr>
        <xdr:cNvPr id="2" name="Textfeld 1">
          <a:extLst>
            <a:ext uri="{FF2B5EF4-FFF2-40B4-BE49-F238E27FC236}">
              <a16:creationId xmlns:a16="http://schemas.microsoft.com/office/drawing/2014/main" id="{BB95770C-1904-4F94-934A-89709CC377DC}"/>
            </a:ext>
          </a:extLst>
        </xdr:cNvPr>
        <xdr:cNvSpPr txBox="1"/>
      </xdr:nvSpPr>
      <xdr:spPr>
        <a:xfrm>
          <a:off x="1736912" y="195943"/>
          <a:ext cx="5524500" cy="420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r>
            <a:rPr lang="en-US" sz="1200" b="0"/>
            <a:t>This configuration guide serves as a template and can be adapted and expanded for your own projects. Queries and comments to tobias.rust@t-rust.net</a:t>
          </a:r>
        </a:p>
      </xdr:txBody>
    </xdr:sp>
    <xdr:clientData/>
  </xdr:twoCellAnchor>
  <xdr:twoCellAnchor editAs="oneCell">
    <xdr:from>
      <xdr:col>1</xdr:col>
      <xdr:colOff>114763</xdr:colOff>
      <xdr:row>1</xdr:row>
      <xdr:rowOff>93898</xdr:rowOff>
    </xdr:from>
    <xdr:to>
      <xdr:col>2</xdr:col>
      <xdr:colOff>1061397</xdr:colOff>
      <xdr:row>2</xdr:row>
      <xdr:rowOff>179294</xdr:rowOff>
    </xdr:to>
    <xdr:pic>
      <xdr:nvPicPr>
        <xdr:cNvPr id="3" name="Grafik 2">
          <a:extLst>
            <a:ext uri="{FF2B5EF4-FFF2-40B4-BE49-F238E27FC236}">
              <a16:creationId xmlns:a16="http://schemas.microsoft.com/office/drawing/2014/main" id="{4694820E-492E-42AB-A8CA-8EDE3F64144D}"/>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361292" y="284398"/>
          <a:ext cx="1193164" cy="275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485418</xdr:colOff>
      <xdr:row>5</xdr:row>
      <xdr:rowOff>55607</xdr:rowOff>
    </xdr:from>
    <xdr:to>
      <xdr:col>18</xdr:col>
      <xdr:colOff>6326</xdr:colOff>
      <xdr:row>5</xdr:row>
      <xdr:rowOff>55607</xdr:rowOff>
    </xdr:to>
    <xdr:cxnSp macro="">
      <xdr:nvCxnSpPr>
        <xdr:cNvPr id="2" name="Gerade Verbindung mit Pfeil 1">
          <a:extLst>
            <a:ext uri="{FF2B5EF4-FFF2-40B4-BE49-F238E27FC236}">
              <a16:creationId xmlns:a16="http://schemas.microsoft.com/office/drawing/2014/main" id="{00000000-0008-0000-0900-000002000000}"/>
            </a:ext>
          </a:extLst>
        </xdr:cNvPr>
        <xdr:cNvCxnSpPr/>
      </xdr:nvCxnSpPr>
      <xdr:spPr>
        <a:xfrm flipH="1">
          <a:off x="9829944" y="1018133"/>
          <a:ext cx="1080000"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481445</xdr:colOff>
      <xdr:row>6</xdr:row>
      <xdr:rowOff>104775</xdr:rowOff>
    </xdr:from>
    <xdr:to>
      <xdr:col>17</xdr:col>
      <xdr:colOff>370820</xdr:colOff>
      <xdr:row>6</xdr:row>
      <xdr:rowOff>104775</xdr:rowOff>
    </xdr:to>
    <xdr:cxnSp macro="">
      <xdr:nvCxnSpPr>
        <xdr:cNvPr id="3" name="Gerade Verbindung mit Pfeil 2">
          <a:extLst>
            <a:ext uri="{FF2B5EF4-FFF2-40B4-BE49-F238E27FC236}">
              <a16:creationId xmlns:a16="http://schemas.microsoft.com/office/drawing/2014/main" id="{00000000-0008-0000-0900-000003000000}"/>
            </a:ext>
          </a:extLst>
        </xdr:cNvPr>
        <xdr:cNvCxnSpPr/>
      </xdr:nvCxnSpPr>
      <xdr:spPr>
        <a:xfrm flipH="1">
          <a:off x="9825470" y="1257300"/>
          <a:ext cx="1080000"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482311</xdr:colOff>
      <xdr:row>8</xdr:row>
      <xdr:rowOff>101311</xdr:rowOff>
    </xdr:from>
    <xdr:to>
      <xdr:col>18</xdr:col>
      <xdr:colOff>6062</xdr:colOff>
      <xdr:row>8</xdr:row>
      <xdr:rowOff>109970</xdr:rowOff>
    </xdr:to>
    <xdr:cxnSp macro="">
      <xdr:nvCxnSpPr>
        <xdr:cNvPr id="4" name="Gerade Verbindung mit Pfeil 3">
          <a:extLst>
            <a:ext uri="{FF2B5EF4-FFF2-40B4-BE49-F238E27FC236}">
              <a16:creationId xmlns:a16="http://schemas.microsoft.com/office/drawing/2014/main" id="{00000000-0008-0000-0900-000004000000}"/>
            </a:ext>
          </a:extLst>
        </xdr:cNvPr>
        <xdr:cNvCxnSpPr/>
      </xdr:nvCxnSpPr>
      <xdr:spPr>
        <a:xfrm flipH="1">
          <a:off x="9826336" y="1634836"/>
          <a:ext cx="1085851" cy="8659"/>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485227</xdr:colOff>
      <xdr:row>10</xdr:row>
      <xdr:rowOff>102861</xdr:rowOff>
    </xdr:from>
    <xdr:to>
      <xdr:col>18</xdr:col>
      <xdr:colOff>6135</xdr:colOff>
      <xdr:row>10</xdr:row>
      <xdr:rowOff>102861</xdr:rowOff>
    </xdr:to>
    <xdr:cxnSp macro="">
      <xdr:nvCxnSpPr>
        <xdr:cNvPr id="5" name="Gerade Verbindung mit Pfeil 4">
          <a:extLst>
            <a:ext uri="{FF2B5EF4-FFF2-40B4-BE49-F238E27FC236}">
              <a16:creationId xmlns:a16="http://schemas.microsoft.com/office/drawing/2014/main" id="{00000000-0008-0000-0900-000005000000}"/>
            </a:ext>
          </a:extLst>
        </xdr:cNvPr>
        <xdr:cNvCxnSpPr/>
      </xdr:nvCxnSpPr>
      <xdr:spPr>
        <a:xfrm flipH="1">
          <a:off x="9829753" y="2017887"/>
          <a:ext cx="1080000"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475201</xdr:colOff>
      <xdr:row>12</xdr:row>
      <xdr:rowOff>92835</xdr:rowOff>
    </xdr:from>
    <xdr:to>
      <xdr:col>17</xdr:col>
      <xdr:colOff>367082</xdr:colOff>
      <xdr:row>12</xdr:row>
      <xdr:rowOff>92835</xdr:rowOff>
    </xdr:to>
    <xdr:cxnSp macro="">
      <xdr:nvCxnSpPr>
        <xdr:cNvPr id="6" name="Gerade Verbindung mit Pfeil 5">
          <a:extLst>
            <a:ext uri="{FF2B5EF4-FFF2-40B4-BE49-F238E27FC236}">
              <a16:creationId xmlns:a16="http://schemas.microsoft.com/office/drawing/2014/main" id="{00000000-0008-0000-0900-000006000000}"/>
            </a:ext>
          </a:extLst>
        </xdr:cNvPr>
        <xdr:cNvCxnSpPr/>
      </xdr:nvCxnSpPr>
      <xdr:spPr>
        <a:xfrm flipH="1">
          <a:off x="9819727" y="2388861"/>
          <a:ext cx="1080000"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488372</xdr:colOff>
      <xdr:row>8</xdr:row>
      <xdr:rowOff>100445</xdr:rowOff>
    </xdr:from>
    <xdr:to>
      <xdr:col>18</xdr:col>
      <xdr:colOff>9280</xdr:colOff>
      <xdr:row>8</xdr:row>
      <xdr:rowOff>100445</xdr:rowOff>
    </xdr:to>
    <xdr:cxnSp macro="">
      <xdr:nvCxnSpPr>
        <xdr:cNvPr id="7" name="Gerade Verbindung mit Pfeil 6">
          <a:extLst>
            <a:ext uri="{FF2B5EF4-FFF2-40B4-BE49-F238E27FC236}">
              <a16:creationId xmlns:a16="http://schemas.microsoft.com/office/drawing/2014/main" id="{00000000-0008-0000-0900-000007000000}"/>
            </a:ext>
          </a:extLst>
        </xdr:cNvPr>
        <xdr:cNvCxnSpPr/>
      </xdr:nvCxnSpPr>
      <xdr:spPr>
        <a:xfrm flipH="1">
          <a:off x="9832898" y="1634471"/>
          <a:ext cx="1080000"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219155</xdr:colOff>
      <xdr:row>6</xdr:row>
      <xdr:rowOff>98924</xdr:rowOff>
    </xdr:from>
    <xdr:to>
      <xdr:col>14</xdr:col>
      <xdr:colOff>197</xdr:colOff>
      <xdr:row>6</xdr:row>
      <xdr:rowOff>98924</xdr:rowOff>
    </xdr:to>
    <xdr:cxnSp macro="">
      <xdr:nvCxnSpPr>
        <xdr:cNvPr id="8" name="Gerade Verbindung mit Pfeil 7">
          <a:extLst>
            <a:ext uri="{FF2B5EF4-FFF2-40B4-BE49-F238E27FC236}">
              <a16:creationId xmlns:a16="http://schemas.microsoft.com/office/drawing/2014/main" id="{00000000-0008-0000-0900-000008000000}"/>
            </a:ext>
          </a:extLst>
        </xdr:cNvPr>
        <xdr:cNvCxnSpPr/>
      </xdr:nvCxnSpPr>
      <xdr:spPr>
        <a:xfrm flipH="1">
          <a:off x="7801055" y="1251449"/>
          <a:ext cx="495417"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219155</xdr:colOff>
      <xdr:row>7</xdr:row>
      <xdr:rowOff>104687</xdr:rowOff>
    </xdr:from>
    <xdr:to>
      <xdr:col>14</xdr:col>
      <xdr:colOff>197</xdr:colOff>
      <xdr:row>7</xdr:row>
      <xdr:rowOff>104687</xdr:rowOff>
    </xdr:to>
    <xdr:cxnSp macro="">
      <xdr:nvCxnSpPr>
        <xdr:cNvPr id="9" name="Gerade Verbindung mit Pfeil 8">
          <a:extLst>
            <a:ext uri="{FF2B5EF4-FFF2-40B4-BE49-F238E27FC236}">
              <a16:creationId xmlns:a16="http://schemas.microsoft.com/office/drawing/2014/main" id="{00000000-0008-0000-0900-000009000000}"/>
            </a:ext>
          </a:extLst>
        </xdr:cNvPr>
        <xdr:cNvCxnSpPr/>
      </xdr:nvCxnSpPr>
      <xdr:spPr>
        <a:xfrm flipH="1">
          <a:off x="7801055" y="1447712"/>
          <a:ext cx="495417"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219155</xdr:colOff>
      <xdr:row>8</xdr:row>
      <xdr:rowOff>96443</xdr:rowOff>
    </xdr:from>
    <xdr:to>
      <xdr:col>14</xdr:col>
      <xdr:colOff>197</xdr:colOff>
      <xdr:row>8</xdr:row>
      <xdr:rowOff>96443</xdr:rowOff>
    </xdr:to>
    <xdr:cxnSp macro="">
      <xdr:nvCxnSpPr>
        <xdr:cNvPr id="10" name="Gerade Verbindung mit Pfeil 9">
          <a:extLst>
            <a:ext uri="{FF2B5EF4-FFF2-40B4-BE49-F238E27FC236}">
              <a16:creationId xmlns:a16="http://schemas.microsoft.com/office/drawing/2014/main" id="{00000000-0008-0000-0900-00000A000000}"/>
            </a:ext>
          </a:extLst>
        </xdr:cNvPr>
        <xdr:cNvCxnSpPr/>
      </xdr:nvCxnSpPr>
      <xdr:spPr>
        <a:xfrm flipH="1">
          <a:off x="7801055" y="1629968"/>
          <a:ext cx="495417"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219156</xdr:colOff>
      <xdr:row>9</xdr:row>
      <xdr:rowOff>96442</xdr:rowOff>
    </xdr:from>
    <xdr:to>
      <xdr:col>14</xdr:col>
      <xdr:colOff>198</xdr:colOff>
      <xdr:row>9</xdr:row>
      <xdr:rowOff>96442</xdr:rowOff>
    </xdr:to>
    <xdr:cxnSp macro="">
      <xdr:nvCxnSpPr>
        <xdr:cNvPr id="11" name="Gerade Verbindung mit Pfeil 10">
          <a:extLst>
            <a:ext uri="{FF2B5EF4-FFF2-40B4-BE49-F238E27FC236}">
              <a16:creationId xmlns:a16="http://schemas.microsoft.com/office/drawing/2014/main" id="{00000000-0008-0000-0900-00000B000000}"/>
            </a:ext>
          </a:extLst>
        </xdr:cNvPr>
        <xdr:cNvCxnSpPr/>
      </xdr:nvCxnSpPr>
      <xdr:spPr>
        <a:xfrm flipH="1">
          <a:off x="7801056" y="1820467"/>
          <a:ext cx="495417"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219316</xdr:colOff>
      <xdr:row>10</xdr:row>
      <xdr:rowOff>85558</xdr:rowOff>
    </xdr:from>
    <xdr:to>
      <xdr:col>14</xdr:col>
      <xdr:colOff>358</xdr:colOff>
      <xdr:row>10</xdr:row>
      <xdr:rowOff>85558</xdr:rowOff>
    </xdr:to>
    <xdr:cxnSp macro="">
      <xdr:nvCxnSpPr>
        <xdr:cNvPr id="12" name="Gerade Verbindung mit Pfeil 11">
          <a:extLst>
            <a:ext uri="{FF2B5EF4-FFF2-40B4-BE49-F238E27FC236}">
              <a16:creationId xmlns:a16="http://schemas.microsoft.com/office/drawing/2014/main" id="{00000000-0008-0000-0900-00000C000000}"/>
            </a:ext>
          </a:extLst>
        </xdr:cNvPr>
        <xdr:cNvCxnSpPr/>
      </xdr:nvCxnSpPr>
      <xdr:spPr>
        <a:xfrm flipH="1">
          <a:off x="7801216" y="2000083"/>
          <a:ext cx="495417"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495299</xdr:colOff>
      <xdr:row>5</xdr:row>
      <xdr:rowOff>100119</xdr:rowOff>
    </xdr:from>
    <xdr:to>
      <xdr:col>18</xdr:col>
      <xdr:colOff>16207</xdr:colOff>
      <xdr:row>6</xdr:row>
      <xdr:rowOff>53619</xdr:rowOff>
    </xdr:to>
    <xdr:cxnSp macro="">
      <xdr:nvCxnSpPr>
        <xdr:cNvPr id="15" name="Gerade Verbindung mit Pfeil 14">
          <a:extLst>
            <a:ext uri="{FF2B5EF4-FFF2-40B4-BE49-F238E27FC236}">
              <a16:creationId xmlns:a16="http://schemas.microsoft.com/office/drawing/2014/main" id="{00000000-0008-0000-0900-00000F000000}"/>
            </a:ext>
          </a:extLst>
        </xdr:cNvPr>
        <xdr:cNvCxnSpPr/>
      </xdr:nvCxnSpPr>
      <xdr:spPr>
        <a:xfrm>
          <a:off x="9839825" y="1062645"/>
          <a:ext cx="1080000" cy="14400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13</xdr:row>
      <xdr:rowOff>16329</xdr:rowOff>
    </xdr:from>
    <xdr:to>
      <xdr:col>13</xdr:col>
      <xdr:colOff>152400</xdr:colOff>
      <xdr:row>17</xdr:row>
      <xdr:rowOff>161925</xdr:rowOff>
    </xdr:to>
    <xdr:cxnSp macro="">
      <xdr:nvCxnSpPr>
        <xdr:cNvPr id="13" name="Gerade Verbindung mit Pfeil 12">
          <a:extLst>
            <a:ext uri="{FF2B5EF4-FFF2-40B4-BE49-F238E27FC236}">
              <a16:creationId xmlns:a16="http://schemas.microsoft.com/office/drawing/2014/main" id="{E9B9B5F8-3F3C-EDF7-44E2-2554958348F6}"/>
            </a:ext>
          </a:extLst>
        </xdr:cNvPr>
        <xdr:cNvCxnSpPr/>
      </xdr:nvCxnSpPr>
      <xdr:spPr>
        <a:xfrm flipV="1">
          <a:off x="6173561" y="2514600"/>
          <a:ext cx="2230210" cy="907596"/>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161925</xdr:rowOff>
    </xdr:from>
    <xdr:to>
      <xdr:col>13</xdr:col>
      <xdr:colOff>144517</xdr:colOff>
      <xdr:row>12</xdr:row>
      <xdr:rowOff>52552</xdr:rowOff>
    </xdr:to>
    <xdr:cxnSp macro="">
      <xdr:nvCxnSpPr>
        <xdr:cNvPr id="17" name="Gerade Verbindung mit Pfeil 16">
          <a:extLst>
            <a:ext uri="{FF2B5EF4-FFF2-40B4-BE49-F238E27FC236}">
              <a16:creationId xmlns:a16="http://schemas.microsoft.com/office/drawing/2014/main" id="{86959DC6-9CC0-FBD2-3270-A48F7DC2300F}"/>
            </a:ext>
          </a:extLst>
        </xdr:cNvPr>
        <xdr:cNvCxnSpPr/>
      </xdr:nvCxnSpPr>
      <xdr:spPr>
        <a:xfrm>
          <a:off x="7772728" y="2263994"/>
          <a:ext cx="628979" cy="81127"/>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285750</xdr:colOff>
      <xdr:row>12</xdr:row>
      <xdr:rowOff>76200</xdr:rowOff>
    </xdr:from>
    <xdr:to>
      <xdr:col>13</xdr:col>
      <xdr:colOff>157655</xdr:colOff>
      <xdr:row>12</xdr:row>
      <xdr:rowOff>124810</xdr:rowOff>
    </xdr:to>
    <xdr:cxnSp macro="">
      <xdr:nvCxnSpPr>
        <xdr:cNvPr id="20" name="Gerade Verbindung mit Pfeil 19">
          <a:extLst>
            <a:ext uri="{FF2B5EF4-FFF2-40B4-BE49-F238E27FC236}">
              <a16:creationId xmlns:a16="http://schemas.microsoft.com/office/drawing/2014/main" id="{D62D5AD1-B2DC-7FDD-DBAC-6464E2728E35}"/>
            </a:ext>
          </a:extLst>
        </xdr:cNvPr>
        <xdr:cNvCxnSpPr/>
      </xdr:nvCxnSpPr>
      <xdr:spPr>
        <a:xfrm>
          <a:off x="5199336" y="2368769"/>
          <a:ext cx="3215509" cy="4861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413845</xdr:colOff>
      <xdr:row>12</xdr:row>
      <xdr:rowOff>174171</xdr:rowOff>
    </xdr:from>
    <xdr:to>
      <xdr:col>13</xdr:col>
      <xdr:colOff>146958</xdr:colOff>
      <xdr:row>14</xdr:row>
      <xdr:rowOff>26276</xdr:rowOff>
    </xdr:to>
    <xdr:cxnSp macro="">
      <xdr:nvCxnSpPr>
        <xdr:cNvPr id="25" name="Gerade Verbindung mit Pfeil 24">
          <a:extLst>
            <a:ext uri="{FF2B5EF4-FFF2-40B4-BE49-F238E27FC236}">
              <a16:creationId xmlns:a16="http://schemas.microsoft.com/office/drawing/2014/main" id="{B3999C10-CC45-F820-6F0D-B95BE7442BB3}"/>
            </a:ext>
          </a:extLst>
        </xdr:cNvPr>
        <xdr:cNvCxnSpPr/>
      </xdr:nvCxnSpPr>
      <xdr:spPr>
        <a:xfrm flipV="1">
          <a:off x="6482631" y="2471057"/>
          <a:ext cx="1915698" cy="24399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28655</xdr:colOff>
      <xdr:row>6</xdr:row>
      <xdr:rowOff>154953</xdr:rowOff>
    </xdr:from>
    <xdr:to>
      <xdr:col>12</xdr:col>
      <xdr:colOff>526873</xdr:colOff>
      <xdr:row>6</xdr:row>
      <xdr:rowOff>154953</xdr:rowOff>
    </xdr:to>
    <xdr:cxnSp macro="">
      <xdr:nvCxnSpPr>
        <xdr:cNvPr id="14" name="Gerade Verbindung mit Pfeil 13">
          <a:extLst>
            <a:ext uri="{FF2B5EF4-FFF2-40B4-BE49-F238E27FC236}">
              <a16:creationId xmlns:a16="http://schemas.microsoft.com/office/drawing/2014/main" id="{6FBE955F-CB70-CD6C-31D6-386EEF0C6E24}"/>
            </a:ext>
          </a:extLst>
        </xdr:cNvPr>
        <xdr:cNvCxnSpPr/>
      </xdr:nvCxnSpPr>
      <xdr:spPr>
        <a:xfrm flipH="1">
          <a:off x="7861567" y="1309159"/>
          <a:ext cx="498218"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28655</xdr:colOff>
      <xdr:row>7</xdr:row>
      <xdr:rowOff>160716</xdr:rowOff>
    </xdr:from>
    <xdr:to>
      <xdr:col>12</xdr:col>
      <xdr:colOff>526873</xdr:colOff>
      <xdr:row>7</xdr:row>
      <xdr:rowOff>160716</xdr:rowOff>
    </xdr:to>
    <xdr:cxnSp macro="">
      <xdr:nvCxnSpPr>
        <xdr:cNvPr id="16" name="Gerade Verbindung mit Pfeil 15">
          <a:extLst>
            <a:ext uri="{FF2B5EF4-FFF2-40B4-BE49-F238E27FC236}">
              <a16:creationId xmlns:a16="http://schemas.microsoft.com/office/drawing/2014/main" id="{051FDBEE-47B5-D987-EDD5-1D277094F228}"/>
            </a:ext>
          </a:extLst>
        </xdr:cNvPr>
        <xdr:cNvCxnSpPr/>
      </xdr:nvCxnSpPr>
      <xdr:spPr>
        <a:xfrm flipH="1">
          <a:off x="7861567" y="1505422"/>
          <a:ext cx="498218"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28655</xdr:colOff>
      <xdr:row>8</xdr:row>
      <xdr:rowOff>152472</xdr:rowOff>
    </xdr:from>
    <xdr:to>
      <xdr:col>12</xdr:col>
      <xdr:colOff>526873</xdr:colOff>
      <xdr:row>8</xdr:row>
      <xdr:rowOff>152472</xdr:rowOff>
    </xdr:to>
    <xdr:cxnSp macro="">
      <xdr:nvCxnSpPr>
        <xdr:cNvPr id="18" name="Gerade Verbindung mit Pfeil 17">
          <a:extLst>
            <a:ext uri="{FF2B5EF4-FFF2-40B4-BE49-F238E27FC236}">
              <a16:creationId xmlns:a16="http://schemas.microsoft.com/office/drawing/2014/main" id="{8A15D584-F14F-EADB-912F-18E3D7243E53}"/>
            </a:ext>
          </a:extLst>
        </xdr:cNvPr>
        <xdr:cNvCxnSpPr/>
      </xdr:nvCxnSpPr>
      <xdr:spPr>
        <a:xfrm flipH="1">
          <a:off x="7861567" y="1687678"/>
          <a:ext cx="498218"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28656</xdr:colOff>
      <xdr:row>9</xdr:row>
      <xdr:rowOff>152471</xdr:rowOff>
    </xdr:from>
    <xdr:to>
      <xdr:col>12</xdr:col>
      <xdr:colOff>526874</xdr:colOff>
      <xdr:row>9</xdr:row>
      <xdr:rowOff>152471</xdr:rowOff>
    </xdr:to>
    <xdr:cxnSp macro="">
      <xdr:nvCxnSpPr>
        <xdr:cNvPr id="19" name="Gerade Verbindung mit Pfeil 18">
          <a:extLst>
            <a:ext uri="{FF2B5EF4-FFF2-40B4-BE49-F238E27FC236}">
              <a16:creationId xmlns:a16="http://schemas.microsoft.com/office/drawing/2014/main" id="{DA014B24-BC3F-B4F8-9865-17A255FA4333}"/>
            </a:ext>
          </a:extLst>
        </xdr:cNvPr>
        <xdr:cNvCxnSpPr/>
      </xdr:nvCxnSpPr>
      <xdr:spPr>
        <a:xfrm flipH="1">
          <a:off x="7861568" y="1878177"/>
          <a:ext cx="498218"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28816</xdr:colOff>
      <xdr:row>10</xdr:row>
      <xdr:rowOff>141587</xdr:rowOff>
    </xdr:from>
    <xdr:to>
      <xdr:col>12</xdr:col>
      <xdr:colOff>527034</xdr:colOff>
      <xdr:row>10</xdr:row>
      <xdr:rowOff>141587</xdr:rowOff>
    </xdr:to>
    <xdr:cxnSp macro="">
      <xdr:nvCxnSpPr>
        <xdr:cNvPr id="21" name="Gerade Verbindung mit Pfeil 20">
          <a:extLst>
            <a:ext uri="{FF2B5EF4-FFF2-40B4-BE49-F238E27FC236}">
              <a16:creationId xmlns:a16="http://schemas.microsoft.com/office/drawing/2014/main" id="{7D3A4357-4133-8532-96B0-D047AF814C02}"/>
            </a:ext>
          </a:extLst>
        </xdr:cNvPr>
        <xdr:cNvCxnSpPr/>
      </xdr:nvCxnSpPr>
      <xdr:spPr>
        <a:xfrm flipH="1">
          <a:off x="7861728" y="2057793"/>
          <a:ext cx="498218"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107096</xdr:colOff>
      <xdr:row>7</xdr:row>
      <xdr:rowOff>20483</xdr:rowOff>
    </xdr:from>
    <xdr:to>
      <xdr:col>12</xdr:col>
      <xdr:colOff>426020</xdr:colOff>
      <xdr:row>7</xdr:row>
      <xdr:rowOff>20483</xdr:rowOff>
    </xdr:to>
    <xdr:cxnSp macro="">
      <xdr:nvCxnSpPr>
        <xdr:cNvPr id="22" name="Gerade Verbindung mit Pfeil 21">
          <a:extLst>
            <a:ext uri="{FF2B5EF4-FFF2-40B4-BE49-F238E27FC236}">
              <a16:creationId xmlns:a16="http://schemas.microsoft.com/office/drawing/2014/main" id="{6DF5B3C1-9A2A-5E5B-992A-2224C16F2344}"/>
            </a:ext>
          </a:extLst>
        </xdr:cNvPr>
        <xdr:cNvCxnSpPr/>
      </xdr:nvCxnSpPr>
      <xdr:spPr>
        <a:xfrm flipH="1">
          <a:off x="7760714" y="1365189"/>
          <a:ext cx="498218"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107096</xdr:colOff>
      <xdr:row>8</xdr:row>
      <xdr:rowOff>26246</xdr:rowOff>
    </xdr:from>
    <xdr:to>
      <xdr:col>12</xdr:col>
      <xdr:colOff>426020</xdr:colOff>
      <xdr:row>8</xdr:row>
      <xdr:rowOff>26246</xdr:rowOff>
    </xdr:to>
    <xdr:cxnSp macro="">
      <xdr:nvCxnSpPr>
        <xdr:cNvPr id="23" name="Gerade Verbindung mit Pfeil 22">
          <a:extLst>
            <a:ext uri="{FF2B5EF4-FFF2-40B4-BE49-F238E27FC236}">
              <a16:creationId xmlns:a16="http://schemas.microsoft.com/office/drawing/2014/main" id="{66E68CB6-C326-147A-1C05-83770D314C7D}"/>
            </a:ext>
          </a:extLst>
        </xdr:cNvPr>
        <xdr:cNvCxnSpPr/>
      </xdr:nvCxnSpPr>
      <xdr:spPr>
        <a:xfrm flipH="1">
          <a:off x="7760714" y="1561452"/>
          <a:ext cx="498218"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107096</xdr:colOff>
      <xdr:row>9</xdr:row>
      <xdr:rowOff>18002</xdr:rowOff>
    </xdr:from>
    <xdr:to>
      <xdr:col>12</xdr:col>
      <xdr:colOff>426020</xdr:colOff>
      <xdr:row>9</xdr:row>
      <xdr:rowOff>18002</xdr:rowOff>
    </xdr:to>
    <xdr:cxnSp macro="">
      <xdr:nvCxnSpPr>
        <xdr:cNvPr id="24" name="Gerade Verbindung mit Pfeil 23">
          <a:extLst>
            <a:ext uri="{FF2B5EF4-FFF2-40B4-BE49-F238E27FC236}">
              <a16:creationId xmlns:a16="http://schemas.microsoft.com/office/drawing/2014/main" id="{76BBF2BF-F6C0-9EAD-6894-032015A9AFD3}"/>
            </a:ext>
          </a:extLst>
        </xdr:cNvPr>
        <xdr:cNvCxnSpPr/>
      </xdr:nvCxnSpPr>
      <xdr:spPr>
        <a:xfrm flipH="1">
          <a:off x="7760714" y="1743708"/>
          <a:ext cx="498218"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107097</xdr:colOff>
      <xdr:row>10</xdr:row>
      <xdr:rowOff>18001</xdr:rowOff>
    </xdr:from>
    <xdr:to>
      <xdr:col>12</xdr:col>
      <xdr:colOff>426021</xdr:colOff>
      <xdr:row>10</xdr:row>
      <xdr:rowOff>18001</xdr:rowOff>
    </xdr:to>
    <xdr:cxnSp macro="">
      <xdr:nvCxnSpPr>
        <xdr:cNvPr id="26" name="Gerade Verbindung mit Pfeil 25">
          <a:extLst>
            <a:ext uri="{FF2B5EF4-FFF2-40B4-BE49-F238E27FC236}">
              <a16:creationId xmlns:a16="http://schemas.microsoft.com/office/drawing/2014/main" id="{D7EC9965-FFAA-5B05-7A57-275007B4A236}"/>
            </a:ext>
          </a:extLst>
        </xdr:cNvPr>
        <xdr:cNvCxnSpPr/>
      </xdr:nvCxnSpPr>
      <xdr:spPr>
        <a:xfrm flipH="1">
          <a:off x="7760715" y="1934207"/>
          <a:ext cx="498218"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107257</xdr:colOff>
      <xdr:row>11</xdr:row>
      <xdr:rowOff>7117</xdr:rowOff>
    </xdr:from>
    <xdr:to>
      <xdr:col>12</xdr:col>
      <xdr:colOff>426181</xdr:colOff>
      <xdr:row>11</xdr:row>
      <xdr:rowOff>7117</xdr:rowOff>
    </xdr:to>
    <xdr:cxnSp macro="">
      <xdr:nvCxnSpPr>
        <xdr:cNvPr id="27" name="Gerade Verbindung mit Pfeil 26">
          <a:extLst>
            <a:ext uri="{FF2B5EF4-FFF2-40B4-BE49-F238E27FC236}">
              <a16:creationId xmlns:a16="http://schemas.microsoft.com/office/drawing/2014/main" id="{5EE671BE-F36B-51E1-6401-DE17AFC370ED}"/>
            </a:ext>
          </a:extLst>
        </xdr:cNvPr>
        <xdr:cNvCxnSpPr/>
      </xdr:nvCxnSpPr>
      <xdr:spPr>
        <a:xfrm flipH="1">
          <a:off x="7760875" y="2113823"/>
          <a:ext cx="498218"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107096</xdr:colOff>
      <xdr:row>7</xdr:row>
      <xdr:rowOff>20483</xdr:rowOff>
    </xdr:from>
    <xdr:to>
      <xdr:col>12</xdr:col>
      <xdr:colOff>426020</xdr:colOff>
      <xdr:row>7</xdr:row>
      <xdr:rowOff>20483</xdr:rowOff>
    </xdr:to>
    <xdr:cxnSp macro="">
      <xdr:nvCxnSpPr>
        <xdr:cNvPr id="28" name="Gerade Verbindung mit Pfeil 27">
          <a:extLst>
            <a:ext uri="{FF2B5EF4-FFF2-40B4-BE49-F238E27FC236}">
              <a16:creationId xmlns:a16="http://schemas.microsoft.com/office/drawing/2014/main" id="{D585275A-5F9D-4290-BC70-FF0406C69086}"/>
            </a:ext>
          </a:extLst>
        </xdr:cNvPr>
        <xdr:cNvCxnSpPr/>
      </xdr:nvCxnSpPr>
      <xdr:spPr>
        <a:xfrm flipH="1">
          <a:off x="7765196" y="1363508"/>
          <a:ext cx="499899"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107096</xdr:colOff>
      <xdr:row>8</xdr:row>
      <xdr:rowOff>26246</xdr:rowOff>
    </xdr:from>
    <xdr:to>
      <xdr:col>12</xdr:col>
      <xdr:colOff>426020</xdr:colOff>
      <xdr:row>8</xdr:row>
      <xdr:rowOff>26246</xdr:rowOff>
    </xdr:to>
    <xdr:cxnSp macro="">
      <xdr:nvCxnSpPr>
        <xdr:cNvPr id="29" name="Gerade Verbindung mit Pfeil 28">
          <a:extLst>
            <a:ext uri="{FF2B5EF4-FFF2-40B4-BE49-F238E27FC236}">
              <a16:creationId xmlns:a16="http://schemas.microsoft.com/office/drawing/2014/main" id="{8EB689A8-B6B2-4BCE-B911-FC325DE1CADF}"/>
            </a:ext>
          </a:extLst>
        </xdr:cNvPr>
        <xdr:cNvCxnSpPr/>
      </xdr:nvCxnSpPr>
      <xdr:spPr>
        <a:xfrm flipH="1">
          <a:off x="7765196" y="1559771"/>
          <a:ext cx="499899"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107096</xdr:colOff>
      <xdr:row>9</xdr:row>
      <xdr:rowOff>18002</xdr:rowOff>
    </xdr:from>
    <xdr:to>
      <xdr:col>12</xdr:col>
      <xdr:colOff>426020</xdr:colOff>
      <xdr:row>9</xdr:row>
      <xdr:rowOff>18002</xdr:rowOff>
    </xdr:to>
    <xdr:cxnSp macro="">
      <xdr:nvCxnSpPr>
        <xdr:cNvPr id="30" name="Gerade Verbindung mit Pfeil 29">
          <a:extLst>
            <a:ext uri="{FF2B5EF4-FFF2-40B4-BE49-F238E27FC236}">
              <a16:creationId xmlns:a16="http://schemas.microsoft.com/office/drawing/2014/main" id="{3CF759CC-EF40-4534-845E-720029ADC01A}"/>
            </a:ext>
          </a:extLst>
        </xdr:cNvPr>
        <xdr:cNvCxnSpPr/>
      </xdr:nvCxnSpPr>
      <xdr:spPr>
        <a:xfrm flipH="1">
          <a:off x="7765196" y="1742027"/>
          <a:ext cx="499899"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107097</xdr:colOff>
      <xdr:row>10</xdr:row>
      <xdr:rowOff>18001</xdr:rowOff>
    </xdr:from>
    <xdr:to>
      <xdr:col>12</xdr:col>
      <xdr:colOff>426021</xdr:colOff>
      <xdr:row>10</xdr:row>
      <xdr:rowOff>18001</xdr:rowOff>
    </xdr:to>
    <xdr:cxnSp macro="">
      <xdr:nvCxnSpPr>
        <xdr:cNvPr id="31" name="Gerade Verbindung mit Pfeil 30">
          <a:extLst>
            <a:ext uri="{FF2B5EF4-FFF2-40B4-BE49-F238E27FC236}">
              <a16:creationId xmlns:a16="http://schemas.microsoft.com/office/drawing/2014/main" id="{A6A60D6E-CD0A-4C6B-BF14-39AFC154073F}"/>
            </a:ext>
          </a:extLst>
        </xdr:cNvPr>
        <xdr:cNvCxnSpPr/>
      </xdr:nvCxnSpPr>
      <xdr:spPr>
        <a:xfrm flipH="1">
          <a:off x="7765197" y="1932526"/>
          <a:ext cx="499899"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107257</xdr:colOff>
      <xdr:row>11</xdr:row>
      <xdr:rowOff>7117</xdr:rowOff>
    </xdr:from>
    <xdr:to>
      <xdr:col>12</xdr:col>
      <xdr:colOff>426181</xdr:colOff>
      <xdr:row>11</xdr:row>
      <xdr:rowOff>7117</xdr:rowOff>
    </xdr:to>
    <xdr:cxnSp macro="">
      <xdr:nvCxnSpPr>
        <xdr:cNvPr id="32" name="Gerade Verbindung mit Pfeil 31">
          <a:extLst>
            <a:ext uri="{FF2B5EF4-FFF2-40B4-BE49-F238E27FC236}">
              <a16:creationId xmlns:a16="http://schemas.microsoft.com/office/drawing/2014/main" id="{0573C8F6-BCD0-42EC-80F1-E20756B2BA04}"/>
            </a:ext>
          </a:extLst>
        </xdr:cNvPr>
        <xdr:cNvCxnSpPr/>
      </xdr:nvCxnSpPr>
      <xdr:spPr>
        <a:xfrm flipH="1">
          <a:off x="7765357" y="2112142"/>
          <a:ext cx="499899"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iki.innovaphone.com/index.php?title=Howto:Innovaphones_public_servic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iki.innovaphone.com/index.php?title=Reference12r1:DHCP_client"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wiki.innovaphone.com/index.php?title=Course12:Advanced_-_Reverse_Proxy" TargetMode="External"/><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2:X66"/>
  <sheetViews>
    <sheetView tabSelected="1" zoomScale="85" zoomScaleNormal="85" workbookViewId="0"/>
  </sheetViews>
  <sheetFormatPr baseColWidth="10" defaultColWidth="11.42578125" defaultRowHeight="15" x14ac:dyDescent="0.25"/>
  <cols>
    <col min="1" max="2" width="3.7109375" style="1" customWidth="1"/>
    <col min="3" max="3" width="33.7109375" style="1" bestFit="1" customWidth="1"/>
    <col min="4" max="4" width="31.28515625" style="1" customWidth="1"/>
    <col min="5" max="5" width="32.7109375" style="1" bestFit="1" customWidth="1"/>
    <col min="6" max="8" width="3.7109375" style="1" customWidth="1"/>
    <col min="9" max="9" width="18" style="1" customWidth="1"/>
    <col min="10" max="10" width="19.28515625" style="1" customWidth="1"/>
    <col min="11" max="11" width="12.140625" style="1" customWidth="1"/>
    <col min="12" max="12" width="10.28515625" style="1" customWidth="1"/>
    <col min="13" max="15" width="3.7109375" style="1" customWidth="1"/>
    <col min="16" max="16" width="30.7109375" style="1" customWidth="1"/>
    <col min="17" max="17" width="23.85546875" style="1" customWidth="1"/>
    <col min="18" max="18" width="26.85546875" style="1" bestFit="1" customWidth="1"/>
    <col min="19" max="19" width="3.7109375" style="1" customWidth="1"/>
    <col min="20" max="20" width="11" style="1" customWidth="1"/>
    <col min="21" max="23" width="21.85546875" style="1" bestFit="1" customWidth="1"/>
    <col min="24" max="24" width="15.85546875" style="1" customWidth="1"/>
    <col min="25" max="16384" width="11.42578125" style="1"/>
  </cols>
  <sheetData>
    <row r="2" spans="2:24" x14ac:dyDescent="0.25">
      <c r="B2" s="420"/>
      <c r="C2" s="421"/>
      <c r="D2" s="421"/>
      <c r="E2" s="421"/>
      <c r="F2" s="422"/>
      <c r="H2" s="186"/>
      <c r="I2" s="187"/>
      <c r="J2" s="187"/>
      <c r="K2" s="187"/>
      <c r="L2" s="187"/>
      <c r="M2" s="188"/>
      <c r="O2" s="146"/>
      <c r="P2" s="147"/>
      <c r="Q2" s="147"/>
      <c r="R2" s="147"/>
      <c r="S2" s="148"/>
      <c r="U2" s="324" t="s">
        <v>409</v>
      </c>
      <c r="V2" s="324" t="str">
        <f>IF(E8="No",IF(E9="No","Yes","No"),"Yes")</f>
        <v>Yes</v>
      </c>
      <c r="W2" s="311"/>
      <c r="X2" s="311"/>
    </row>
    <row r="3" spans="2:24" ht="18.75" x14ac:dyDescent="0.3">
      <c r="B3" s="423"/>
      <c r="C3" s="424"/>
      <c r="D3" s="424"/>
      <c r="E3" s="424"/>
      <c r="F3" s="425"/>
      <c r="H3" s="189"/>
      <c r="I3" s="406" t="s">
        <v>856</v>
      </c>
      <c r="J3" s="406"/>
      <c r="K3" s="406"/>
      <c r="L3" s="406"/>
      <c r="M3" s="190"/>
      <c r="O3" s="149"/>
      <c r="P3" s="407" t="s">
        <v>274</v>
      </c>
      <c r="Q3" s="407"/>
      <c r="R3" s="407"/>
      <c r="S3" s="150"/>
      <c r="U3" s="324" t="s">
        <v>367</v>
      </c>
      <c r="V3" s="324" t="s">
        <v>368</v>
      </c>
      <c r="W3" s="324" t="s">
        <v>369</v>
      </c>
      <c r="X3" s="324" t="s">
        <v>370</v>
      </c>
    </row>
    <row r="4" spans="2:24" x14ac:dyDescent="0.25">
      <c r="H4" s="189"/>
      <c r="I4" s="210"/>
      <c r="J4" s="210"/>
      <c r="K4" s="210"/>
      <c r="L4" s="210"/>
      <c r="M4" s="190"/>
      <c r="O4" s="149"/>
      <c r="P4" s="151"/>
      <c r="Q4" s="151"/>
      <c r="R4" s="151"/>
      <c r="S4" s="150"/>
      <c r="U4" s="311" t="str">
        <f t="shared" ref="U4:U12" si="0">IF($V$2="Yes",P6,Q6)</f>
        <v>pbx.example.com</v>
      </c>
      <c r="V4" s="311" t="str">
        <f t="shared" ref="V4:V12" si="1">IF($V$2="Yes",P6,"")</f>
        <v>pbx.example.com</v>
      </c>
      <c r="W4" s="312" t="str">
        <f t="shared" ref="W4:W12" si="2">P6</f>
        <v>pbx.example.com</v>
      </c>
      <c r="X4" s="312" t="str">
        <f t="shared" ref="X4:X12" si="3">Q6</f>
        <v>192.168.178.214</v>
      </c>
    </row>
    <row r="5" spans="2:24" ht="15" customHeight="1" x14ac:dyDescent="0.25">
      <c r="B5" s="137"/>
      <c r="C5" s="138"/>
      <c r="D5" s="138"/>
      <c r="E5" s="138"/>
      <c r="F5" s="139"/>
      <c r="H5" s="189"/>
      <c r="I5" s="417" t="s">
        <v>357</v>
      </c>
      <c r="J5" s="417"/>
      <c r="K5" s="417"/>
      <c r="L5" s="417"/>
      <c r="M5" s="190"/>
      <c r="N5" s="121"/>
      <c r="O5" s="149"/>
      <c r="P5" s="134" t="s">
        <v>265</v>
      </c>
      <c r="Q5" s="135" t="s">
        <v>275</v>
      </c>
      <c r="R5" s="136" t="s">
        <v>276</v>
      </c>
      <c r="S5" s="150"/>
      <c r="U5" s="311" t="str">
        <f t="shared" si="0"/>
        <v>apps.example.com</v>
      </c>
      <c r="V5" s="311" t="str">
        <f t="shared" si="1"/>
        <v>apps.example.com</v>
      </c>
      <c r="W5" s="312" t="str">
        <f t="shared" si="2"/>
        <v>apps.example.com</v>
      </c>
      <c r="X5" s="312" t="str">
        <f t="shared" si="3"/>
        <v>192.168.178.215</v>
      </c>
    </row>
    <row r="6" spans="2:24" ht="15" customHeight="1" x14ac:dyDescent="0.3">
      <c r="B6" s="140"/>
      <c r="C6" s="405" t="s">
        <v>266</v>
      </c>
      <c r="D6" s="405"/>
      <c r="E6" s="125"/>
      <c r="F6" s="141"/>
      <c r="H6" s="189"/>
      <c r="I6" s="417"/>
      <c r="J6" s="417"/>
      <c r="K6" s="417"/>
      <c r="L6" s="417"/>
      <c r="M6" s="190"/>
      <c r="N6" s="121"/>
      <c r="O6" s="149"/>
      <c r="P6" s="131" t="str">
        <f>D22</f>
        <v>pbx.example.com</v>
      </c>
      <c r="Q6" s="132" t="str">
        <f>D21</f>
        <v>192.168.178.214</v>
      </c>
      <c r="R6" s="133" t="str">
        <f t="shared" ref="R6:R12" si="4">$D$13</f>
        <v>p.p.p.p</v>
      </c>
      <c r="S6" s="150"/>
      <c r="U6" s="311" t="str">
        <f t="shared" si="0"/>
        <v>turn.example.com</v>
      </c>
      <c r="V6" s="311" t="str">
        <f t="shared" si="1"/>
        <v>turn.example.com</v>
      </c>
      <c r="W6" s="312" t="str">
        <f t="shared" si="2"/>
        <v>turn.example.com</v>
      </c>
      <c r="X6" s="312" t="str">
        <f t="shared" si="3"/>
        <v>192.168.178.220</v>
      </c>
    </row>
    <row r="7" spans="2:24" ht="15" customHeight="1" x14ac:dyDescent="0.25">
      <c r="B7" s="140"/>
      <c r="C7" s="119"/>
      <c r="D7" s="119"/>
      <c r="E7" s="119"/>
      <c r="F7" s="142"/>
      <c r="H7" s="189"/>
      <c r="I7" s="417"/>
      <c r="J7" s="417"/>
      <c r="K7" s="417"/>
      <c r="L7" s="417"/>
      <c r="M7" s="190"/>
      <c r="N7" s="121"/>
      <c r="O7" s="149"/>
      <c r="P7" s="130" t="str">
        <f>D19</f>
        <v>apps.example.com</v>
      </c>
      <c r="Q7" s="129" t="str">
        <f>D18</f>
        <v>192.168.178.215</v>
      </c>
      <c r="R7" s="396" t="str">
        <f t="shared" si="4"/>
        <v>p.p.p.p</v>
      </c>
      <c r="S7" s="150"/>
      <c r="U7" s="311" t="str">
        <f t="shared" si="0"/>
        <v>stdby.example.com</v>
      </c>
      <c r="V7" s="311" t="str">
        <f t="shared" si="1"/>
        <v>stdby.example.com</v>
      </c>
      <c r="W7" s="312" t="str">
        <f t="shared" si="2"/>
        <v>stdby.example.com</v>
      </c>
      <c r="X7" s="312" t="str">
        <f t="shared" si="3"/>
        <v>192.168.1.12</v>
      </c>
    </row>
    <row r="8" spans="2:24" ht="15" customHeight="1" x14ac:dyDescent="0.25">
      <c r="B8" s="140"/>
      <c r="C8" s="408" t="s">
        <v>322</v>
      </c>
      <c r="D8" s="409"/>
      <c r="E8" s="363" t="s">
        <v>45</v>
      </c>
      <c r="F8" s="142"/>
      <c r="H8" s="189"/>
      <c r="I8" s="417"/>
      <c r="J8" s="417"/>
      <c r="K8" s="417"/>
      <c r="L8" s="417"/>
      <c r="M8" s="190"/>
      <c r="N8" s="121"/>
      <c r="O8" s="149"/>
      <c r="P8" s="130" t="str">
        <f>D16</f>
        <v>turn.example.com</v>
      </c>
      <c r="Q8" s="129" t="str">
        <f>D15</f>
        <v>192.168.178.220</v>
      </c>
      <c r="R8" s="396" t="str">
        <f t="shared" si="4"/>
        <v>p.p.p.p</v>
      </c>
      <c r="S8" s="150"/>
      <c r="U8" s="311" t="str">
        <f t="shared" si="0"/>
        <v>hannover-pbx.example.com</v>
      </c>
      <c r="V8" s="311" t="str">
        <f t="shared" si="1"/>
        <v>hannover-pbx.example.com</v>
      </c>
      <c r="W8" s="312" t="str">
        <f t="shared" si="2"/>
        <v>hannover-pbx.example.com</v>
      </c>
      <c r="X8" s="312" t="str">
        <f t="shared" si="3"/>
        <v>192.168.178.216</v>
      </c>
    </row>
    <row r="9" spans="2:24" x14ac:dyDescent="0.25">
      <c r="B9" s="140"/>
      <c r="C9" s="410" t="s">
        <v>321</v>
      </c>
      <c r="D9" s="411"/>
      <c r="E9" s="364" t="s">
        <v>38</v>
      </c>
      <c r="F9" s="142"/>
      <c r="H9" s="189"/>
      <c r="I9" s="417"/>
      <c r="J9" s="417"/>
      <c r="K9" s="417"/>
      <c r="L9" s="417"/>
      <c r="M9" s="190"/>
      <c r="N9" s="121"/>
      <c r="O9" s="149"/>
      <c r="P9" s="130" t="str">
        <f>D26</f>
        <v>stdby.example.com</v>
      </c>
      <c r="Q9" s="129" t="str">
        <f>D25</f>
        <v>192.168.1.12</v>
      </c>
      <c r="R9" s="396" t="str">
        <f t="shared" si="4"/>
        <v>p.p.p.p</v>
      </c>
      <c r="S9" s="150"/>
      <c r="U9" s="311" t="str">
        <f t="shared" si="0"/>
        <v>slave2.example.com</v>
      </c>
      <c r="V9" s="311" t="str">
        <f t="shared" si="1"/>
        <v>slave2.example.com</v>
      </c>
      <c r="W9" s="312" t="str">
        <f t="shared" si="2"/>
        <v>slave2.example.com</v>
      </c>
      <c r="X9" s="312" t="str">
        <f t="shared" si="3"/>
        <v>192.168.100.24</v>
      </c>
    </row>
    <row r="10" spans="2:24" x14ac:dyDescent="0.25">
      <c r="B10" s="140"/>
      <c r="C10" s="119"/>
      <c r="D10" s="119"/>
      <c r="E10" s="119"/>
      <c r="F10" s="142"/>
      <c r="H10" s="189"/>
      <c r="I10" s="414" t="s">
        <v>775</v>
      </c>
      <c r="J10" s="415"/>
      <c r="K10" s="415"/>
      <c r="L10" s="416"/>
      <c r="M10" s="190"/>
      <c r="N10" s="121"/>
      <c r="O10" s="149"/>
      <c r="P10" s="130" t="str">
        <f>D29</f>
        <v>hannover-pbx.example.com</v>
      </c>
      <c r="Q10" s="129" t="str">
        <f>D28</f>
        <v>192.168.178.216</v>
      </c>
      <c r="R10" s="396" t="str">
        <f t="shared" si="4"/>
        <v>p.p.p.p</v>
      </c>
      <c r="S10" s="150"/>
      <c r="U10" s="311" t="str">
        <f t="shared" si="0"/>
        <v>slave3.example.com</v>
      </c>
      <c r="V10" s="311" t="str">
        <f t="shared" si="1"/>
        <v>slave3.example.com</v>
      </c>
      <c r="W10" s="312" t="str">
        <f t="shared" si="2"/>
        <v>slave3.example.com</v>
      </c>
      <c r="X10" s="312" t="str">
        <f t="shared" si="3"/>
        <v>192.168.100.25</v>
      </c>
    </row>
    <row r="11" spans="2:24" x14ac:dyDescent="0.25">
      <c r="B11" s="140"/>
      <c r="C11" s="124" t="s">
        <v>175</v>
      </c>
      <c r="D11" s="362" t="s">
        <v>752</v>
      </c>
      <c r="E11" s="119"/>
      <c r="F11" s="142"/>
      <c r="H11" s="189"/>
      <c r="I11" s="163" t="s">
        <v>301</v>
      </c>
      <c r="J11" s="164" t="s">
        <v>300</v>
      </c>
      <c r="K11" s="164" t="s">
        <v>302</v>
      </c>
      <c r="L11" s="165" t="s">
        <v>303</v>
      </c>
      <c r="M11" s="190"/>
      <c r="N11" s="121"/>
      <c r="O11" s="149"/>
      <c r="P11" s="130" t="str">
        <f>D33</f>
        <v>slave2.example.com</v>
      </c>
      <c r="Q11" s="129" t="str">
        <f>D32</f>
        <v>192.168.100.24</v>
      </c>
      <c r="R11" s="396" t="str">
        <f t="shared" si="4"/>
        <v>p.p.p.p</v>
      </c>
      <c r="S11" s="150"/>
      <c r="U11" s="311" t="str">
        <f t="shared" si="0"/>
        <v>directory.example.com</v>
      </c>
      <c r="V11" s="311" t="str">
        <f t="shared" si="1"/>
        <v>directory.example.com</v>
      </c>
      <c r="W11" s="312" t="str">
        <f t="shared" si="2"/>
        <v>directory.example.com</v>
      </c>
      <c r="X11" s="312" t="str">
        <f t="shared" si="3"/>
        <v>192.168.1.4</v>
      </c>
    </row>
    <row r="12" spans="2:24" x14ac:dyDescent="0.25">
      <c r="B12" s="140"/>
      <c r="C12" s="119"/>
      <c r="D12" s="119"/>
      <c r="E12" s="119"/>
      <c r="F12" s="142"/>
      <c r="H12" s="189"/>
      <c r="I12" s="393" t="str">
        <f>D18</f>
        <v>192.168.178.215</v>
      </c>
      <c r="J12" s="178" t="s">
        <v>774</v>
      </c>
      <c r="K12" s="178" t="s">
        <v>776</v>
      </c>
      <c r="L12" s="180" t="s">
        <v>260</v>
      </c>
      <c r="M12" s="190"/>
      <c r="N12" s="121"/>
      <c r="O12" s="149"/>
      <c r="P12" s="130" t="str">
        <f>D37</f>
        <v>slave3.example.com</v>
      </c>
      <c r="Q12" s="129" t="str">
        <f>D36</f>
        <v>192.168.100.25</v>
      </c>
      <c r="R12" s="396" t="str">
        <f t="shared" si="4"/>
        <v>p.p.p.p</v>
      </c>
      <c r="S12" s="150"/>
      <c r="U12" s="311" t="str">
        <f t="shared" si="0"/>
        <v>webdav.example.com</v>
      </c>
      <c r="V12" s="311" t="str">
        <f t="shared" si="1"/>
        <v>webdav.example.com</v>
      </c>
      <c r="W12" s="312" t="str">
        <f t="shared" si="2"/>
        <v>webdav.example.com</v>
      </c>
      <c r="X12" s="312" t="str">
        <f t="shared" si="3"/>
        <v>192.168.1.6</v>
      </c>
    </row>
    <row r="13" spans="2:24" x14ac:dyDescent="0.25">
      <c r="B13" s="140"/>
      <c r="C13" s="124" t="s">
        <v>287</v>
      </c>
      <c r="D13" s="362" t="s">
        <v>713</v>
      </c>
      <c r="E13" s="119"/>
      <c r="F13" s="142"/>
      <c r="H13" s="189"/>
      <c r="I13" s="394" t="str">
        <f>D21</f>
        <v>192.168.178.214</v>
      </c>
      <c r="J13" s="157"/>
      <c r="K13" s="157">
        <v>465</v>
      </c>
      <c r="L13" s="158" t="s">
        <v>260</v>
      </c>
      <c r="M13" s="190"/>
      <c r="N13" s="121"/>
      <c r="O13" s="149"/>
      <c r="P13" s="130" t="s">
        <v>338</v>
      </c>
      <c r="Q13" s="129" t="s">
        <v>339</v>
      </c>
      <c r="R13" s="301" t="s">
        <v>713</v>
      </c>
      <c r="S13" s="150"/>
    </row>
    <row r="14" spans="2:24" x14ac:dyDescent="0.25">
      <c r="B14" s="140"/>
      <c r="C14" s="119"/>
      <c r="D14" s="119"/>
      <c r="E14" s="119"/>
      <c r="F14" s="142"/>
      <c r="H14" s="189"/>
      <c r="I14" s="394" t="str">
        <f>D25</f>
        <v>192.168.1.12</v>
      </c>
      <c r="J14" s="157"/>
      <c r="K14" s="157">
        <v>587</v>
      </c>
      <c r="L14" s="158" t="s">
        <v>260</v>
      </c>
      <c r="M14" s="190"/>
      <c r="N14" s="121"/>
      <c r="O14" s="149"/>
      <c r="P14" s="303" t="s">
        <v>273</v>
      </c>
      <c r="Q14" s="304" t="s">
        <v>271</v>
      </c>
      <c r="R14" s="302" t="s">
        <v>713</v>
      </c>
      <c r="S14" s="150"/>
    </row>
    <row r="15" spans="2:24" x14ac:dyDescent="0.25">
      <c r="B15" s="140"/>
      <c r="C15" s="126" t="s">
        <v>857</v>
      </c>
      <c r="D15" s="365" t="s">
        <v>450</v>
      </c>
      <c r="E15" s="119"/>
      <c r="F15" s="142"/>
      <c r="H15" s="189"/>
      <c r="I15" s="394" t="str">
        <f>D28</f>
        <v>192.168.178.216</v>
      </c>
      <c r="J15" s="157"/>
      <c r="K15" s="157"/>
      <c r="L15" s="158"/>
      <c r="M15" s="190"/>
      <c r="O15" s="152"/>
      <c r="P15" s="153"/>
      <c r="Q15" s="153"/>
      <c r="R15" s="153"/>
      <c r="S15" s="154"/>
    </row>
    <row r="16" spans="2:24" x14ac:dyDescent="0.25">
      <c r="B16" s="140"/>
      <c r="C16" s="127" t="s">
        <v>288</v>
      </c>
      <c r="D16" s="366" t="s">
        <v>463</v>
      </c>
      <c r="E16" s="119"/>
      <c r="F16" s="141"/>
      <c r="H16" s="189"/>
      <c r="I16" s="394" t="str">
        <f>D32</f>
        <v>192.168.100.24</v>
      </c>
      <c r="J16" s="157"/>
      <c r="K16" s="157"/>
      <c r="L16" s="158"/>
      <c r="M16" s="190"/>
    </row>
    <row r="17" spans="2:19" x14ac:dyDescent="0.25">
      <c r="B17" s="140"/>
      <c r="C17" s="119"/>
      <c r="D17" s="119"/>
      <c r="E17" s="119"/>
      <c r="F17" s="141"/>
      <c r="H17" s="189"/>
      <c r="I17" s="395" t="str">
        <f>D36</f>
        <v>192.168.100.25</v>
      </c>
      <c r="J17" s="161"/>
      <c r="K17" s="380"/>
      <c r="L17" s="381"/>
      <c r="M17" s="190"/>
      <c r="O17" s="326"/>
      <c r="P17" s="327"/>
      <c r="Q17" s="327"/>
      <c r="R17" s="327"/>
      <c r="S17" s="328"/>
    </row>
    <row r="18" spans="2:19" ht="18.75" x14ac:dyDescent="0.3">
      <c r="B18" s="140"/>
      <c r="C18" s="126" t="s">
        <v>319</v>
      </c>
      <c r="D18" s="365" t="s">
        <v>451</v>
      </c>
      <c r="E18" s="119"/>
      <c r="F18" s="141"/>
      <c r="H18" s="189"/>
      <c r="I18" s="222"/>
      <c r="J18" s="222"/>
      <c r="K18" s="222"/>
      <c r="L18" s="222"/>
      <c r="M18" s="190"/>
      <c r="O18" s="329"/>
      <c r="P18" s="330" t="s">
        <v>858</v>
      </c>
      <c r="Q18" s="330"/>
      <c r="R18" s="330"/>
      <c r="S18" s="331"/>
    </row>
    <row r="19" spans="2:19" x14ac:dyDescent="0.25">
      <c r="B19" s="140"/>
      <c r="C19" s="127" t="s">
        <v>320</v>
      </c>
      <c r="D19" s="366" t="s">
        <v>464</v>
      </c>
      <c r="E19" s="119"/>
      <c r="F19" s="141"/>
      <c r="H19" s="189"/>
      <c r="I19" s="414" t="s">
        <v>777</v>
      </c>
      <c r="J19" s="415"/>
      <c r="K19" s="415"/>
      <c r="L19" s="416"/>
      <c r="M19" s="190"/>
      <c r="O19" s="329"/>
      <c r="P19" s="155"/>
      <c r="Q19" s="155"/>
      <c r="R19" s="155"/>
      <c r="S19" s="371"/>
    </row>
    <row r="20" spans="2:19" x14ac:dyDescent="0.25">
      <c r="B20" s="140"/>
      <c r="C20" s="119"/>
      <c r="D20" s="119"/>
      <c r="E20" s="119"/>
      <c r="F20" s="141"/>
      <c r="H20" s="189"/>
      <c r="I20" s="163" t="s">
        <v>301</v>
      </c>
      <c r="J20" s="164" t="s">
        <v>300</v>
      </c>
      <c r="K20" s="164" t="s">
        <v>302</v>
      </c>
      <c r="L20" s="165" t="s">
        <v>303</v>
      </c>
      <c r="M20" s="190"/>
      <c r="O20" s="329"/>
      <c r="P20" s="418" t="s">
        <v>547</v>
      </c>
      <c r="Q20" s="419"/>
      <c r="R20" s="332" t="s">
        <v>430</v>
      </c>
      <c r="S20" s="333"/>
    </row>
    <row r="21" spans="2:19" x14ac:dyDescent="0.25">
      <c r="B21" s="140"/>
      <c r="C21" s="126" t="s">
        <v>257</v>
      </c>
      <c r="D21" s="367" t="s">
        <v>452</v>
      </c>
      <c r="E21" s="119"/>
      <c r="F21" s="141"/>
      <c r="H21" s="189"/>
      <c r="I21" s="185" t="s">
        <v>263</v>
      </c>
      <c r="J21" s="178" t="s">
        <v>778</v>
      </c>
      <c r="K21" s="179">
        <v>53</v>
      </c>
      <c r="L21" s="180" t="s">
        <v>859</v>
      </c>
      <c r="M21" s="190"/>
      <c r="O21" s="329"/>
      <c r="P21" s="399" t="s">
        <v>548</v>
      </c>
      <c r="Q21" s="400"/>
      <c r="R21" s="334" t="s">
        <v>335</v>
      </c>
      <c r="S21" s="333"/>
    </row>
    <row r="22" spans="2:19" x14ac:dyDescent="0.25">
      <c r="B22" s="140"/>
      <c r="C22" s="128" t="s">
        <v>256</v>
      </c>
      <c r="D22" s="368" t="s">
        <v>465</v>
      </c>
      <c r="E22" s="119"/>
      <c r="F22" s="141"/>
      <c r="H22" s="189"/>
      <c r="I22" s="160"/>
      <c r="J22" s="161" t="s">
        <v>779</v>
      </c>
      <c r="K22" s="161">
        <v>123</v>
      </c>
      <c r="L22" s="162" t="s">
        <v>859</v>
      </c>
      <c r="M22" s="190"/>
      <c r="O22" s="329"/>
      <c r="P22" s="401" t="s">
        <v>549</v>
      </c>
      <c r="Q22" s="402"/>
      <c r="R22" s="335" t="s">
        <v>431</v>
      </c>
      <c r="S22" s="333"/>
    </row>
    <row r="23" spans="2:19" ht="15.75" x14ac:dyDescent="0.25">
      <c r="B23" s="140"/>
      <c r="C23" s="127" t="s">
        <v>201</v>
      </c>
      <c r="D23" s="369" t="s">
        <v>466</v>
      </c>
      <c r="E23" s="119"/>
      <c r="F23" s="141"/>
      <c r="H23" s="189"/>
      <c r="I23" s="222"/>
      <c r="J23" s="222"/>
      <c r="K23" s="222"/>
      <c r="L23" s="222"/>
      <c r="M23" s="190"/>
      <c r="O23" s="329"/>
      <c r="P23" s="401"/>
      <c r="Q23" s="402"/>
      <c r="R23" s="335" t="s">
        <v>432</v>
      </c>
      <c r="S23" s="333"/>
    </row>
    <row r="24" spans="2:19" x14ac:dyDescent="0.25">
      <c r="B24" s="140"/>
      <c r="C24" s="119"/>
      <c r="D24" s="119"/>
      <c r="E24" s="119"/>
      <c r="F24" s="141"/>
      <c r="H24" s="189"/>
      <c r="I24" s="414" t="s">
        <v>305</v>
      </c>
      <c r="J24" s="415"/>
      <c r="K24" s="415"/>
      <c r="L24" s="416"/>
      <c r="M24" s="190"/>
      <c r="O24" s="329"/>
      <c r="P24" s="353" t="s">
        <v>550</v>
      </c>
      <c r="Q24" s="354"/>
      <c r="R24" s="335" t="s">
        <v>433</v>
      </c>
      <c r="S24" s="333"/>
    </row>
    <row r="25" spans="2:19" x14ac:dyDescent="0.25">
      <c r="B25" s="140"/>
      <c r="C25" s="126" t="s">
        <v>355</v>
      </c>
      <c r="D25" s="365" t="s">
        <v>354</v>
      </c>
      <c r="E25" s="412" t="s">
        <v>453</v>
      </c>
      <c r="F25" s="141"/>
      <c r="H25" s="189"/>
      <c r="I25" s="163" t="s">
        <v>301</v>
      </c>
      <c r="J25" s="164" t="s">
        <v>300</v>
      </c>
      <c r="K25" s="164" t="s">
        <v>302</v>
      </c>
      <c r="L25" s="165" t="s">
        <v>303</v>
      </c>
      <c r="M25" s="190"/>
      <c r="O25" s="329"/>
      <c r="P25" s="353" t="s">
        <v>551</v>
      </c>
      <c r="Q25" s="354"/>
      <c r="R25" s="335" t="s">
        <v>434</v>
      </c>
      <c r="S25" s="333"/>
    </row>
    <row r="26" spans="2:19" x14ac:dyDescent="0.25">
      <c r="B26" s="140"/>
      <c r="C26" s="127" t="s">
        <v>356</v>
      </c>
      <c r="D26" s="366" t="s">
        <v>353</v>
      </c>
      <c r="E26" s="413"/>
      <c r="F26" s="141"/>
      <c r="H26" s="189"/>
      <c r="I26" s="185" t="s">
        <v>263</v>
      </c>
      <c r="J26" s="178" t="s">
        <v>264</v>
      </c>
      <c r="K26" s="179">
        <v>80</v>
      </c>
      <c r="L26" s="180" t="s">
        <v>260</v>
      </c>
      <c r="M26" s="190"/>
      <c r="O26" s="329"/>
      <c r="P26" s="403" t="s">
        <v>552</v>
      </c>
      <c r="Q26" s="404"/>
      <c r="R26" s="335" t="s">
        <v>435</v>
      </c>
      <c r="S26" s="333"/>
    </row>
    <row r="27" spans="2:19" x14ac:dyDescent="0.25">
      <c r="B27" s="140"/>
      <c r="C27" s="119"/>
      <c r="D27" s="119"/>
      <c r="E27" s="119"/>
      <c r="F27" s="141"/>
      <c r="H27" s="189"/>
      <c r="I27" s="159"/>
      <c r="J27" s="157"/>
      <c r="K27" s="157">
        <v>443</v>
      </c>
      <c r="L27" s="158" t="s">
        <v>260</v>
      </c>
      <c r="M27" s="190"/>
      <c r="O27" s="329"/>
      <c r="P27" s="403"/>
      <c r="Q27" s="404"/>
      <c r="R27" s="335" t="s">
        <v>436</v>
      </c>
      <c r="S27" s="333"/>
    </row>
    <row r="28" spans="2:19" x14ac:dyDescent="0.25">
      <c r="B28" s="140"/>
      <c r="C28" s="298" t="s">
        <v>258</v>
      </c>
      <c r="D28" s="367" t="s">
        <v>462</v>
      </c>
      <c r="E28" s="426" t="s">
        <v>453</v>
      </c>
      <c r="F28" s="141"/>
      <c r="H28" s="189"/>
      <c r="I28" s="160"/>
      <c r="J28" s="161"/>
      <c r="K28" s="380">
        <v>3478</v>
      </c>
      <c r="L28" s="381" t="s">
        <v>859</v>
      </c>
      <c r="M28" s="190"/>
      <c r="O28" s="329"/>
      <c r="P28" s="353" t="s">
        <v>741</v>
      </c>
      <c r="Q28" s="354"/>
      <c r="R28" s="335" t="s">
        <v>437</v>
      </c>
      <c r="S28" s="333"/>
    </row>
    <row r="29" spans="2:19" ht="15.75" x14ac:dyDescent="0.25">
      <c r="B29" s="140"/>
      <c r="C29" s="299" t="s">
        <v>259</v>
      </c>
      <c r="D29" s="368" t="s">
        <v>467</v>
      </c>
      <c r="E29" s="427"/>
      <c r="F29" s="141"/>
      <c r="H29" s="189"/>
      <c r="I29" s="222"/>
      <c r="J29" s="222"/>
      <c r="K29" s="222"/>
      <c r="L29" s="222"/>
      <c r="M29" s="190"/>
      <c r="O29" s="329"/>
      <c r="P29" s="353" t="s">
        <v>737</v>
      </c>
      <c r="Q29" s="354"/>
      <c r="R29" s="335" t="s">
        <v>438</v>
      </c>
      <c r="S29" s="333"/>
    </row>
    <row r="30" spans="2:19" x14ac:dyDescent="0.25">
      <c r="B30" s="140"/>
      <c r="C30" s="300" t="s">
        <v>200</v>
      </c>
      <c r="D30" s="369" t="s">
        <v>447</v>
      </c>
      <c r="E30" s="428"/>
      <c r="F30" s="141"/>
      <c r="H30" s="189"/>
      <c r="I30" s="209" t="s">
        <v>316</v>
      </c>
      <c r="J30" s="204"/>
      <c r="K30" s="204"/>
      <c r="L30" s="205"/>
      <c r="M30" s="190"/>
      <c r="O30" s="329"/>
      <c r="P30" s="353"/>
      <c r="Q30" s="354"/>
      <c r="R30" s="335" t="s">
        <v>439</v>
      </c>
      <c r="S30" s="333"/>
    </row>
    <row r="31" spans="2:19" x14ac:dyDescent="0.25">
      <c r="B31" s="140"/>
      <c r="C31" s="119"/>
      <c r="D31" s="119"/>
      <c r="E31" s="119"/>
      <c r="F31" s="141"/>
      <c r="H31" s="189"/>
      <c r="I31" s="206" t="s">
        <v>317</v>
      </c>
      <c r="J31" s="207" t="s">
        <v>318</v>
      </c>
      <c r="K31" s="207" t="s">
        <v>311</v>
      </c>
      <c r="L31" s="208" t="s">
        <v>303</v>
      </c>
      <c r="M31" s="190"/>
      <c r="O31" s="329"/>
      <c r="P31" s="353" t="s">
        <v>740</v>
      </c>
      <c r="Q31" s="354"/>
      <c r="R31" s="335" t="s">
        <v>440</v>
      </c>
      <c r="S31" s="333"/>
    </row>
    <row r="32" spans="2:19" x14ac:dyDescent="0.25">
      <c r="B32" s="140"/>
      <c r="C32" s="126" t="s">
        <v>267</v>
      </c>
      <c r="D32" s="365" t="s">
        <v>308</v>
      </c>
      <c r="E32" s="412" t="s">
        <v>453</v>
      </c>
      <c r="F32" s="141"/>
      <c r="H32" s="189"/>
      <c r="I32" s="195" t="str">
        <f>D13</f>
        <v>p.p.p.p</v>
      </c>
      <c r="J32" s="196" t="str">
        <f>D15</f>
        <v>192.168.178.220</v>
      </c>
      <c r="K32" s="197" t="s">
        <v>310</v>
      </c>
      <c r="L32" s="198" t="s">
        <v>260</v>
      </c>
      <c r="M32" s="190"/>
      <c r="O32" s="329"/>
      <c r="P32" s="353" t="s">
        <v>738</v>
      </c>
      <c r="Q32" s="354"/>
      <c r="R32" s="335" t="s">
        <v>545</v>
      </c>
      <c r="S32" s="333"/>
    </row>
    <row r="33" spans="2:19" x14ac:dyDescent="0.25">
      <c r="B33" s="140"/>
      <c r="C33" s="128" t="s">
        <v>268</v>
      </c>
      <c r="D33" s="370" t="s">
        <v>307</v>
      </c>
      <c r="E33" s="429"/>
      <c r="F33" s="141"/>
      <c r="H33" s="189"/>
      <c r="I33" s="199"/>
      <c r="J33" s="166"/>
      <c r="K33" s="166" t="s">
        <v>312</v>
      </c>
      <c r="L33" s="200" t="s">
        <v>260</v>
      </c>
      <c r="M33" s="190"/>
      <c r="O33" s="329"/>
      <c r="P33" s="355" t="s">
        <v>739</v>
      </c>
      <c r="Q33" s="356"/>
      <c r="R33" s="336" t="s">
        <v>441</v>
      </c>
      <c r="S33" s="333"/>
    </row>
    <row r="34" spans="2:19" x14ac:dyDescent="0.25">
      <c r="B34" s="140"/>
      <c r="C34" s="127" t="s">
        <v>269</v>
      </c>
      <c r="D34" s="366" t="s">
        <v>394</v>
      </c>
      <c r="E34" s="413"/>
      <c r="F34" s="141"/>
      <c r="H34" s="189"/>
      <c r="I34" s="199"/>
      <c r="J34" s="166"/>
      <c r="K34" s="166" t="s">
        <v>313</v>
      </c>
      <c r="L34" s="200" t="s">
        <v>260</v>
      </c>
      <c r="M34" s="190"/>
      <c r="O34" s="337"/>
      <c r="P34" s="338"/>
      <c r="Q34" s="338"/>
      <c r="R34" s="338"/>
      <c r="S34" s="339"/>
    </row>
    <row r="35" spans="2:19" x14ac:dyDescent="0.25">
      <c r="B35" s="140"/>
      <c r="C35" s="119"/>
      <c r="D35" s="119"/>
      <c r="E35" s="119"/>
      <c r="F35" s="141"/>
      <c r="H35" s="189"/>
      <c r="I35" s="199"/>
      <c r="J35" s="166"/>
      <c r="K35" s="166" t="s">
        <v>314</v>
      </c>
      <c r="L35" s="200" t="s">
        <v>260</v>
      </c>
      <c r="M35" s="190"/>
    </row>
    <row r="36" spans="2:19" x14ac:dyDescent="0.25">
      <c r="B36" s="140"/>
      <c r="C36" s="126" t="s">
        <v>442</v>
      </c>
      <c r="D36" s="365" t="s">
        <v>446</v>
      </c>
      <c r="E36" s="412" t="s">
        <v>453</v>
      </c>
      <c r="F36" s="141"/>
      <c r="H36" s="189"/>
      <c r="I36" s="199"/>
      <c r="J36" s="166"/>
      <c r="K36" s="387" t="s">
        <v>750</v>
      </c>
      <c r="L36" s="388" t="s">
        <v>260</v>
      </c>
      <c r="M36" s="190"/>
    </row>
    <row r="37" spans="2:19" x14ac:dyDescent="0.25">
      <c r="B37" s="140"/>
      <c r="C37" s="128" t="s">
        <v>443</v>
      </c>
      <c r="D37" s="370" t="s">
        <v>445</v>
      </c>
      <c r="E37" s="429"/>
      <c r="F37" s="141"/>
      <c r="H37" s="189"/>
      <c r="I37" s="199"/>
      <c r="J37" s="166"/>
      <c r="K37" s="387" t="s">
        <v>751</v>
      </c>
      <c r="L37" s="388" t="s">
        <v>260</v>
      </c>
      <c r="M37" s="190"/>
    </row>
    <row r="38" spans="2:19" ht="15.75" customHeight="1" x14ac:dyDescent="0.25">
      <c r="B38" s="140"/>
      <c r="C38" s="127" t="s">
        <v>444</v>
      </c>
      <c r="D38" s="366" t="s">
        <v>468</v>
      </c>
      <c r="E38" s="413"/>
      <c r="F38" s="141"/>
      <c r="H38" s="189"/>
      <c r="I38" s="201"/>
      <c r="J38" s="202"/>
      <c r="K38" s="202" t="s">
        <v>315</v>
      </c>
      <c r="L38" s="203" t="s">
        <v>859</v>
      </c>
      <c r="M38" s="190"/>
    </row>
    <row r="39" spans="2:19" x14ac:dyDescent="0.25">
      <c r="B39" s="140"/>
      <c r="C39" s="119"/>
      <c r="D39" s="119"/>
      <c r="E39" s="119"/>
      <c r="F39" s="141"/>
      <c r="H39" s="189"/>
      <c r="I39" s="155"/>
      <c r="J39" s="155"/>
      <c r="K39" s="155"/>
      <c r="L39" s="155"/>
      <c r="M39" s="190"/>
    </row>
    <row r="40" spans="2:19" x14ac:dyDescent="0.25">
      <c r="B40" s="140"/>
      <c r="C40" s="126" t="s">
        <v>289</v>
      </c>
      <c r="D40" s="365" t="s">
        <v>339</v>
      </c>
      <c r="E40" s="412" t="s">
        <v>395</v>
      </c>
      <c r="F40" s="141"/>
      <c r="H40" s="189"/>
      <c r="I40" s="414" t="s">
        <v>261</v>
      </c>
      <c r="J40" s="415"/>
      <c r="K40" s="415"/>
      <c r="L40" s="416"/>
      <c r="M40" s="190"/>
    </row>
    <row r="41" spans="2:19" x14ac:dyDescent="0.25">
      <c r="B41" s="140"/>
      <c r="C41" s="127" t="s">
        <v>290</v>
      </c>
      <c r="D41" s="366" t="s">
        <v>338</v>
      </c>
      <c r="E41" s="413"/>
      <c r="F41" s="141"/>
      <c r="H41" s="189"/>
      <c r="I41" s="167" t="s">
        <v>301</v>
      </c>
      <c r="J41" s="168" t="s">
        <v>300</v>
      </c>
      <c r="K41" s="168" t="s">
        <v>302</v>
      </c>
      <c r="L41" s="169" t="s">
        <v>303</v>
      </c>
      <c r="M41" s="190"/>
    </row>
    <row r="42" spans="2:19" x14ac:dyDescent="0.25">
      <c r="B42" s="140"/>
      <c r="C42" s="119"/>
      <c r="D42" s="119"/>
      <c r="E42" s="119"/>
      <c r="F42" s="141"/>
      <c r="H42" s="189"/>
      <c r="I42" s="170" t="str">
        <f>D15</f>
        <v>192.168.178.220</v>
      </c>
      <c r="J42" s="171" t="str">
        <f>D18</f>
        <v>192.168.178.215</v>
      </c>
      <c r="K42" s="172">
        <v>443</v>
      </c>
      <c r="L42" s="173" t="s">
        <v>260</v>
      </c>
      <c r="M42" s="190"/>
    </row>
    <row r="43" spans="2:19" x14ac:dyDescent="0.25">
      <c r="B43" s="140"/>
      <c r="C43" s="126" t="s">
        <v>270</v>
      </c>
      <c r="D43" s="365" t="s">
        <v>271</v>
      </c>
      <c r="E43" s="412" t="s">
        <v>395</v>
      </c>
      <c r="F43" s="141"/>
      <c r="H43" s="189"/>
      <c r="I43" s="160"/>
      <c r="J43" s="161"/>
      <c r="K43" s="161">
        <v>636</v>
      </c>
      <c r="L43" s="162" t="s">
        <v>260</v>
      </c>
      <c r="M43" s="190"/>
    </row>
    <row r="44" spans="2:19" x14ac:dyDescent="0.25">
      <c r="B44" s="140"/>
      <c r="C44" s="127" t="s">
        <v>272</v>
      </c>
      <c r="D44" s="366" t="s">
        <v>273</v>
      </c>
      <c r="E44" s="413"/>
      <c r="F44" s="141"/>
      <c r="H44" s="189"/>
      <c r="I44" s="155"/>
      <c r="J44" s="155"/>
      <c r="K44" s="155"/>
      <c r="L44" s="155"/>
      <c r="M44" s="190"/>
    </row>
    <row r="45" spans="2:19" x14ac:dyDescent="0.25">
      <c r="B45" s="143"/>
      <c r="C45" s="144"/>
      <c r="D45" s="144"/>
      <c r="E45" s="144"/>
      <c r="F45" s="145"/>
      <c r="H45" s="189"/>
      <c r="I45" s="414" t="s">
        <v>309</v>
      </c>
      <c r="J45" s="415"/>
      <c r="K45" s="415"/>
      <c r="L45" s="416"/>
      <c r="M45" s="190"/>
    </row>
    <row r="46" spans="2:19" x14ac:dyDescent="0.25">
      <c r="H46" s="189"/>
      <c r="I46" s="167" t="s">
        <v>301</v>
      </c>
      <c r="J46" s="168" t="s">
        <v>300</v>
      </c>
      <c r="K46" s="168" t="s">
        <v>302</v>
      </c>
      <c r="L46" s="169" t="s">
        <v>303</v>
      </c>
      <c r="M46" s="190"/>
    </row>
    <row r="47" spans="2:19" x14ac:dyDescent="0.25">
      <c r="B47" s="137"/>
      <c r="C47" s="138"/>
      <c r="D47" s="138"/>
      <c r="E47" s="138"/>
      <c r="F47" s="139"/>
      <c r="H47" s="189"/>
      <c r="I47" s="170" t="str">
        <f>D15</f>
        <v>192.168.178.220</v>
      </c>
      <c r="J47" s="171" t="str">
        <f>D21</f>
        <v>192.168.178.214</v>
      </c>
      <c r="K47" s="172">
        <v>443</v>
      </c>
      <c r="L47" s="173" t="s">
        <v>260</v>
      </c>
      <c r="M47" s="190"/>
    </row>
    <row r="48" spans="2:19" ht="18.75" x14ac:dyDescent="0.3">
      <c r="B48" s="140"/>
      <c r="C48" s="405" t="s">
        <v>295</v>
      </c>
      <c r="D48" s="405"/>
      <c r="E48" s="405"/>
      <c r="F48" s="141"/>
      <c r="H48" s="189"/>
      <c r="I48" s="174"/>
      <c r="J48" s="156" t="str">
        <f>D25</f>
        <v>192.168.1.12</v>
      </c>
      <c r="K48" s="157">
        <v>1300</v>
      </c>
      <c r="L48" s="175" t="s">
        <v>260</v>
      </c>
      <c r="M48" s="190"/>
    </row>
    <row r="49" spans="2:13" x14ac:dyDescent="0.25">
      <c r="B49" s="140"/>
      <c r="C49" s="120"/>
      <c r="D49" s="120"/>
      <c r="E49" s="120"/>
      <c r="F49" s="141"/>
      <c r="H49" s="189"/>
      <c r="I49" s="174"/>
      <c r="J49" s="156" t="str">
        <f>D28</f>
        <v>192.168.178.216</v>
      </c>
      <c r="K49" s="157">
        <v>1720</v>
      </c>
      <c r="L49" s="175" t="s">
        <v>260</v>
      </c>
      <c r="M49" s="190"/>
    </row>
    <row r="50" spans="2:13" x14ac:dyDescent="0.25">
      <c r="B50" s="140"/>
      <c r="C50" s="219" t="s">
        <v>283</v>
      </c>
      <c r="D50" s="220" t="s">
        <v>163</v>
      </c>
      <c r="E50" s="221" t="s">
        <v>284</v>
      </c>
      <c r="F50" s="141"/>
      <c r="G50" s="218"/>
      <c r="H50" s="189"/>
      <c r="I50" s="174"/>
      <c r="J50" s="156" t="str">
        <f>D32</f>
        <v>192.168.100.24</v>
      </c>
      <c r="K50" s="157">
        <v>636</v>
      </c>
      <c r="L50" s="175" t="s">
        <v>260</v>
      </c>
      <c r="M50" s="190"/>
    </row>
    <row r="51" spans="2:13" x14ac:dyDescent="0.25">
      <c r="B51" s="140"/>
      <c r="C51" s="211" t="s">
        <v>277</v>
      </c>
      <c r="D51" s="212" t="str">
        <f>LOWER(D22)&amp;"\ldap-guest"</f>
        <v>pbx.example.com\ldap-guest</v>
      </c>
      <c r="E51" s="376" t="s">
        <v>723</v>
      </c>
      <c r="F51" s="141"/>
      <c r="H51" s="189"/>
      <c r="I51" s="174"/>
      <c r="J51" s="156" t="str">
        <f>D36</f>
        <v>192.168.100.25</v>
      </c>
      <c r="K51" s="389">
        <v>5060</v>
      </c>
      <c r="L51" s="390" t="s">
        <v>859</v>
      </c>
      <c r="M51" s="190"/>
    </row>
    <row r="52" spans="2:13" x14ac:dyDescent="0.25">
      <c r="B52" s="140"/>
      <c r="C52" s="213" t="s">
        <v>278</v>
      </c>
      <c r="D52" s="214" t="str">
        <f>LOWER(D22)&amp;"\ldap-full"</f>
        <v>pbx.example.com\ldap-full</v>
      </c>
      <c r="E52" s="376" t="s">
        <v>724</v>
      </c>
      <c r="F52" s="141"/>
      <c r="H52" s="189"/>
      <c r="I52" s="176"/>
      <c r="J52" s="177"/>
      <c r="K52" s="391">
        <v>5061</v>
      </c>
      <c r="L52" s="392" t="s">
        <v>859</v>
      </c>
      <c r="M52" s="190"/>
    </row>
    <row r="53" spans="2:13" x14ac:dyDescent="0.25">
      <c r="B53" s="140"/>
      <c r="C53" s="213" t="s">
        <v>279</v>
      </c>
      <c r="D53" s="214" t="str">
        <f>LOWER(D29)&amp;"\ldap-guest"</f>
        <v>hannover-pbx.example.com\ldap-guest</v>
      </c>
      <c r="E53" s="376" t="s">
        <v>725</v>
      </c>
      <c r="F53" s="141"/>
      <c r="H53" s="189"/>
      <c r="I53" s="155"/>
      <c r="J53" s="155"/>
      <c r="K53" s="155"/>
      <c r="L53" s="155"/>
      <c r="M53" s="190"/>
    </row>
    <row r="54" spans="2:13" x14ac:dyDescent="0.25">
      <c r="B54" s="140"/>
      <c r="C54" s="213" t="s">
        <v>280</v>
      </c>
      <c r="D54" s="214" t="str">
        <f>LOWER(D29)&amp;"\ldap-full"</f>
        <v>hannover-pbx.example.com\ldap-full</v>
      </c>
      <c r="E54" s="376" t="s">
        <v>726</v>
      </c>
      <c r="F54" s="141"/>
      <c r="H54" s="189"/>
      <c r="I54" s="414" t="s">
        <v>304</v>
      </c>
      <c r="J54" s="415"/>
      <c r="K54" s="415"/>
      <c r="L54" s="416"/>
      <c r="M54" s="190"/>
    </row>
    <row r="55" spans="2:13" x14ac:dyDescent="0.25">
      <c r="B55" s="140"/>
      <c r="C55" s="213" t="s">
        <v>281</v>
      </c>
      <c r="D55" s="214" t="str">
        <f>LOWER(D33)&amp;"\ldap-guest"</f>
        <v>slave2.example.com\ldap-guest</v>
      </c>
      <c r="E55" s="376" t="s">
        <v>729</v>
      </c>
      <c r="F55" s="141"/>
      <c r="H55" s="189"/>
      <c r="I55" s="163" t="s">
        <v>301</v>
      </c>
      <c r="J55" s="164" t="s">
        <v>300</v>
      </c>
      <c r="K55" s="164" t="s">
        <v>302</v>
      </c>
      <c r="L55" s="165" t="s">
        <v>303</v>
      </c>
      <c r="M55" s="190"/>
    </row>
    <row r="56" spans="2:13" x14ac:dyDescent="0.25">
      <c r="B56" s="140"/>
      <c r="C56" s="213" t="s">
        <v>282</v>
      </c>
      <c r="D56" s="214" t="str">
        <f>LOWER(D33)&amp;"\ldap-full"</f>
        <v>slave2.example.com\ldap-full</v>
      </c>
      <c r="E56" s="376" t="s">
        <v>730</v>
      </c>
      <c r="F56" s="141"/>
      <c r="H56" s="189"/>
      <c r="I56" s="191" t="s">
        <v>263</v>
      </c>
      <c r="J56" s="182" t="str">
        <f>D15</f>
        <v>192.168.178.220</v>
      </c>
      <c r="K56" s="183">
        <v>3478</v>
      </c>
      <c r="L56" s="184" t="s">
        <v>859</v>
      </c>
      <c r="M56" s="190"/>
    </row>
    <row r="57" spans="2:13" x14ac:dyDescent="0.25">
      <c r="B57" s="140"/>
      <c r="C57" s="213" t="s">
        <v>448</v>
      </c>
      <c r="D57" s="214" t="str">
        <f>LOWER(D37)&amp;"\ldap-guest"</f>
        <v>slave3.example.com\ldap-guest</v>
      </c>
      <c r="E57" s="376" t="s">
        <v>727</v>
      </c>
      <c r="F57" s="141"/>
      <c r="H57" s="189"/>
      <c r="I57" s="155"/>
      <c r="J57" s="155"/>
      <c r="K57" s="155"/>
      <c r="L57" s="155"/>
      <c r="M57" s="190"/>
    </row>
    <row r="58" spans="2:13" x14ac:dyDescent="0.25">
      <c r="B58" s="140"/>
      <c r="C58" s="213" t="s">
        <v>449</v>
      </c>
      <c r="D58" s="214" t="str">
        <f>LOWER(D37)&amp;"\ldap-full"</f>
        <v>slave3.example.com\ldap-full</v>
      </c>
      <c r="E58" s="376" t="s">
        <v>728</v>
      </c>
      <c r="F58" s="141"/>
      <c r="H58" s="189"/>
      <c r="I58" s="414" t="s">
        <v>262</v>
      </c>
      <c r="J58" s="415"/>
      <c r="K58" s="415"/>
      <c r="L58" s="416"/>
      <c r="M58" s="190"/>
    </row>
    <row r="59" spans="2:13" x14ac:dyDescent="0.25">
      <c r="B59" s="140"/>
      <c r="C59" s="122" t="s">
        <v>285</v>
      </c>
      <c r="D59" s="215" t="s">
        <v>299</v>
      </c>
      <c r="E59" s="383" t="s">
        <v>670</v>
      </c>
      <c r="F59" s="141"/>
      <c r="H59" s="189"/>
      <c r="I59" s="163" t="s">
        <v>301</v>
      </c>
      <c r="J59" s="164" t="s">
        <v>300</v>
      </c>
      <c r="K59" s="164" t="s">
        <v>302</v>
      </c>
      <c r="L59" s="165" t="s">
        <v>303</v>
      </c>
      <c r="M59" s="190"/>
    </row>
    <row r="60" spans="2:13" x14ac:dyDescent="0.25">
      <c r="B60" s="140"/>
      <c r="C60" s="213" t="s">
        <v>286</v>
      </c>
      <c r="D60" s="215" t="s">
        <v>291</v>
      </c>
      <c r="E60" s="223" t="s">
        <v>668</v>
      </c>
      <c r="F60" s="141"/>
      <c r="H60" s="189"/>
      <c r="I60" s="181" t="str">
        <f>D15</f>
        <v>192.168.178.220</v>
      </c>
      <c r="J60" s="182" t="str">
        <f>D40</f>
        <v>192.168.1.4</v>
      </c>
      <c r="K60" s="183">
        <v>636</v>
      </c>
      <c r="L60" s="184" t="s">
        <v>260</v>
      </c>
      <c r="M60" s="190"/>
    </row>
    <row r="61" spans="2:13" x14ac:dyDescent="0.25">
      <c r="B61" s="140"/>
      <c r="C61" s="213" t="s">
        <v>296</v>
      </c>
      <c r="D61" s="215" t="s">
        <v>292</v>
      </c>
      <c r="E61" s="224" t="s">
        <v>704</v>
      </c>
      <c r="F61" s="141"/>
      <c r="H61" s="189"/>
      <c r="I61" s="155"/>
      <c r="J61" s="155"/>
      <c r="K61" s="155"/>
      <c r="L61" s="155"/>
      <c r="M61" s="190"/>
    </row>
    <row r="62" spans="2:13" x14ac:dyDescent="0.25">
      <c r="B62" s="140"/>
      <c r="C62" s="122" t="s">
        <v>297</v>
      </c>
      <c r="D62" s="216" t="s">
        <v>667</v>
      </c>
      <c r="E62" s="224" t="s">
        <v>705</v>
      </c>
      <c r="F62" s="141"/>
      <c r="H62" s="189"/>
      <c r="I62" s="414" t="s">
        <v>306</v>
      </c>
      <c r="J62" s="415"/>
      <c r="K62" s="415"/>
      <c r="L62" s="416"/>
      <c r="M62" s="190"/>
    </row>
    <row r="63" spans="2:13" x14ac:dyDescent="0.25">
      <c r="B63" s="140"/>
      <c r="C63" s="122" t="s">
        <v>294</v>
      </c>
      <c r="D63" s="214" t="str">
        <f>LOWER(D19)&amp;"\contacts"</f>
        <v>apps.example.com\contacts</v>
      </c>
      <c r="E63" s="224" t="s">
        <v>706</v>
      </c>
      <c r="F63" s="141"/>
      <c r="H63" s="189"/>
      <c r="I63" s="163" t="s">
        <v>301</v>
      </c>
      <c r="J63" s="164" t="s">
        <v>300</v>
      </c>
      <c r="K63" s="164" t="s">
        <v>302</v>
      </c>
      <c r="L63" s="165" t="s">
        <v>303</v>
      </c>
      <c r="M63" s="190"/>
    </row>
    <row r="64" spans="2:13" x14ac:dyDescent="0.25">
      <c r="B64" s="140"/>
      <c r="C64" s="122" t="s">
        <v>293</v>
      </c>
      <c r="D64" s="214" t="s">
        <v>108</v>
      </c>
      <c r="E64" s="223" t="s">
        <v>707</v>
      </c>
      <c r="F64" s="141"/>
      <c r="H64" s="189"/>
      <c r="I64" s="181" t="str">
        <f>D15</f>
        <v>192.168.178.220</v>
      </c>
      <c r="J64" s="182" t="str">
        <f>D43</f>
        <v>192.168.1.6</v>
      </c>
      <c r="K64" s="183">
        <v>443</v>
      </c>
      <c r="L64" s="184" t="s">
        <v>260</v>
      </c>
      <c r="M64" s="190"/>
    </row>
    <row r="65" spans="2:13" x14ac:dyDescent="0.25">
      <c r="B65" s="140"/>
      <c r="C65" s="123"/>
      <c r="D65" s="217"/>
      <c r="E65" s="225"/>
      <c r="F65" s="141"/>
      <c r="H65" s="192"/>
      <c r="I65" s="193"/>
      <c r="J65" s="193"/>
      <c r="K65" s="193"/>
      <c r="L65" s="193"/>
      <c r="M65" s="194"/>
    </row>
    <row r="66" spans="2:13" x14ac:dyDescent="0.25">
      <c r="B66" s="143"/>
      <c r="C66" s="144"/>
      <c r="D66" s="144"/>
      <c r="E66" s="144"/>
      <c r="F66" s="145"/>
    </row>
  </sheetData>
  <mergeCells count="27">
    <mergeCell ref="I62:L62"/>
    <mergeCell ref="P27:Q27"/>
    <mergeCell ref="I40:L40"/>
    <mergeCell ref="I45:L45"/>
    <mergeCell ref="I54:L54"/>
    <mergeCell ref="I58:L58"/>
    <mergeCell ref="C48:E48"/>
    <mergeCell ref="E28:E30"/>
    <mergeCell ref="E32:E34"/>
    <mergeCell ref="E40:E41"/>
    <mergeCell ref="E43:E44"/>
    <mergeCell ref="E36:E38"/>
    <mergeCell ref="P21:Q21"/>
    <mergeCell ref="P22:Q23"/>
    <mergeCell ref="P26:Q26"/>
    <mergeCell ref="C6:D6"/>
    <mergeCell ref="I3:L3"/>
    <mergeCell ref="P3:R3"/>
    <mergeCell ref="C8:D8"/>
    <mergeCell ref="C9:D9"/>
    <mergeCell ref="E25:E26"/>
    <mergeCell ref="I24:L24"/>
    <mergeCell ref="I5:L9"/>
    <mergeCell ref="P20:Q20"/>
    <mergeCell ref="I10:L10"/>
    <mergeCell ref="I19:L19"/>
    <mergeCell ref="B2:F3"/>
  </mergeCells>
  <conditionalFormatting sqref="D13 D15:D16 D19 C60:E60">
    <cfRule type="expression" dxfId="69" priority="25">
      <formula>$E$8="No"</formula>
    </cfRule>
  </conditionalFormatting>
  <conditionalFormatting sqref="D22 D26 D29 D33 D37 D41 D44">
    <cfRule type="expression" dxfId="68" priority="26">
      <formula>IF($E$8="No",IF($E$9="Yes",TRUE(),FALSE()),FALSE())</formula>
    </cfRule>
  </conditionalFormatting>
  <conditionalFormatting sqref="D25:D26">
    <cfRule type="expression" dxfId="67" priority="51">
      <formula>$E$25="Not used"</formula>
    </cfRule>
  </conditionalFormatting>
  <conditionalFormatting sqref="D28:D30 C53:D54">
    <cfRule type="expression" dxfId="66" priority="52">
      <formula>$E$28="Not used"</formula>
    </cfRule>
  </conditionalFormatting>
  <conditionalFormatting sqref="D32:D34 C55:D56">
    <cfRule type="expression" dxfId="65" priority="53">
      <formula>$E$32="Not used"</formula>
    </cfRule>
  </conditionalFormatting>
  <conditionalFormatting sqref="D36:D38 C57:D58">
    <cfRule type="expression" dxfId="64" priority="54">
      <formula>$E$36="Not used"</formula>
    </cfRule>
  </conditionalFormatting>
  <conditionalFormatting sqref="D43:D44 I62:L64">
    <cfRule type="expression" dxfId="63" priority="58">
      <formula>$E$43="Not used"</formula>
    </cfRule>
  </conditionalFormatting>
  <conditionalFormatting sqref="E9">
    <cfRule type="expression" dxfId="62" priority="28">
      <formula>$E$8="Yes"</formula>
    </cfRule>
  </conditionalFormatting>
  <conditionalFormatting sqref="I32:L42">
    <cfRule type="expression" dxfId="61" priority="7">
      <formula>$E$8="No"</formula>
    </cfRule>
  </conditionalFormatting>
  <conditionalFormatting sqref="I44:L64">
    <cfRule type="expression" dxfId="60" priority="1">
      <formula>$E$8="No"</formula>
    </cfRule>
  </conditionalFormatting>
  <conditionalFormatting sqref="J48">
    <cfRule type="expression" dxfId="59" priority="3">
      <formula>$E$25="Not used"</formula>
    </cfRule>
  </conditionalFormatting>
  <conditionalFormatting sqref="J49">
    <cfRule type="expression" dxfId="58" priority="4">
      <formula>$E$28="Not used"</formula>
    </cfRule>
  </conditionalFormatting>
  <conditionalFormatting sqref="J50">
    <cfRule type="expression" dxfId="57" priority="5">
      <formula>$E$32="Not used"</formula>
    </cfRule>
  </conditionalFormatting>
  <conditionalFormatting sqref="J51">
    <cfRule type="expression" dxfId="56" priority="6">
      <formula>$E$36="Not used"</formula>
    </cfRule>
  </conditionalFormatting>
  <conditionalFormatting sqref="P6:R14">
    <cfRule type="expression" dxfId="55" priority="11">
      <formula>IF($E$8="No",IF($E$9="Yes",TRUE(),FALSE()),FALSE())</formula>
    </cfRule>
  </conditionalFormatting>
  <conditionalFormatting sqref="P8:R8">
    <cfRule type="expression" dxfId="54" priority="9">
      <formula>$E$8="No"</formula>
    </cfRule>
  </conditionalFormatting>
  <conditionalFormatting sqref="P9:R9">
    <cfRule type="expression" dxfId="53" priority="12">
      <formula>$E$25="Not used"</formula>
    </cfRule>
  </conditionalFormatting>
  <conditionalFormatting sqref="P10:R10">
    <cfRule type="expression" dxfId="52" priority="13">
      <formula>$E$28="Not used"</formula>
    </cfRule>
  </conditionalFormatting>
  <conditionalFormatting sqref="P11:R11">
    <cfRule type="expression" dxfId="51" priority="14">
      <formula>$E$32="Not used"</formula>
    </cfRule>
  </conditionalFormatting>
  <conditionalFormatting sqref="P12:R12">
    <cfRule type="expression" dxfId="50" priority="15">
      <formula>$E$36="Not used"</formula>
    </cfRule>
  </conditionalFormatting>
  <conditionalFormatting sqref="P13:R13 D40:D41 I58:L60 C59:E59">
    <cfRule type="expression" dxfId="49" priority="55">
      <formula>$E$40="Not used"</formula>
    </cfRule>
  </conditionalFormatting>
  <conditionalFormatting sqref="P14:R14">
    <cfRule type="expression" dxfId="48" priority="57">
      <formula>$E$43="Not used"</formula>
    </cfRule>
  </conditionalFormatting>
  <conditionalFormatting sqref="R6:R14">
    <cfRule type="expression" dxfId="47" priority="10">
      <formula>$E$8="No"</formula>
    </cfRule>
  </conditionalFormatting>
  <dataValidations disablePrompts="1" count="4">
    <dataValidation type="list" allowBlank="1" showInputMessage="1" showErrorMessage="1" sqref="E28:E29 E36:E37 E32:E33" xr:uid="{00000000-0002-0000-0000-000000000000}">
      <formula1>"Wird benötigt,Nicht verwendet"</formula1>
    </dataValidation>
    <dataValidation type="list" allowBlank="1" showInputMessage="1" showErrorMessage="1" sqref="E9" xr:uid="{00000000-0002-0000-0000-000001000000}">
      <formula1>"No,Yes"</formula1>
    </dataValidation>
    <dataValidation type="list" allowBlank="1" showInputMessage="1" showErrorMessage="1" sqref="E8" xr:uid="{00000000-0002-0000-0000-000002000000}">
      <formula1>"Yes,No"</formula1>
    </dataValidation>
    <dataValidation type="list" allowBlank="1" showInputMessage="1" showErrorMessage="1" sqref="E25:E26 E40:E41 E43:E44" xr:uid="{117FEF48-407D-4A20-9A8F-A6978BFFB465}">
      <formula1>"Is required,Not used"</formula1>
    </dataValidation>
  </dataValidations>
  <hyperlinks>
    <hyperlink ref="P22" r:id="rId1" xr:uid="{478A451B-270C-4F96-AAB2-02E2A8415319}"/>
  </hyperlinks>
  <pageMargins left="0.7" right="0.7" top="0.78740157499999996" bottom="0.78740157499999996" header="0.3" footer="0.3"/>
  <pageSetup orientation="portrait"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dimension ref="B1:I13"/>
  <sheetViews>
    <sheetView workbookViewId="0">
      <selection activeCell="B1" sqref="B1"/>
    </sheetView>
  </sheetViews>
  <sheetFormatPr baseColWidth="10" defaultColWidth="11.42578125" defaultRowHeight="15" x14ac:dyDescent="0.25"/>
  <cols>
    <col min="1" max="1" width="1.7109375" style="2" customWidth="1"/>
    <col min="2" max="2" width="2.7109375" style="99" bestFit="1" customWidth="1"/>
    <col min="3" max="3" width="27.7109375" style="2" bestFit="1" customWidth="1"/>
    <col min="4" max="4" width="14.85546875" style="2" customWidth="1"/>
    <col min="5" max="6" width="11.42578125" style="2"/>
    <col min="7" max="7" width="82" style="2" bestFit="1" customWidth="1"/>
    <col min="8" max="8" width="29.140625" style="2" customWidth="1"/>
    <col min="9" max="9" width="2.5703125" style="2" customWidth="1"/>
    <col min="10" max="16384" width="11.42578125" style="2"/>
  </cols>
  <sheetData>
    <row r="1" spans="3:9" ht="15.75" thickBot="1" x14ac:dyDescent="0.3"/>
    <row r="2" spans="3:9" x14ac:dyDescent="0.25">
      <c r="C2" s="73" t="s">
        <v>57</v>
      </c>
      <c r="D2" s="459" t="s">
        <v>56</v>
      </c>
      <c r="E2" s="459"/>
      <c r="F2" s="459"/>
      <c r="G2" s="459"/>
      <c r="H2" s="460"/>
    </row>
    <row r="3" spans="3:9" x14ac:dyDescent="0.25">
      <c r="C3" s="74" t="s">
        <v>55</v>
      </c>
      <c r="D3" s="461" t="s">
        <v>54</v>
      </c>
      <c r="E3" s="461"/>
      <c r="F3" s="461"/>
      <c r="G3" s="461"/>
      <c r="H3" s="462"/>
    </row>
    <row r="4" spans="3:9" x14ac:dyDescent="0.25">
      <c r="C4" s="74" t="s">
        <v>53</v>
      </c>
      <c r="D4" s="461" t="s">
        <v>52</v>
      </c>
      <c r="E4" s="461"/>
      <c r="F4" s="461"/>
      <c r="G4" s="461"/>
      <c r="H4" s="462"/>
    </row>
    <row r="5" spans="3:9" ht="38.25" customHeight="1" thickBot="1" x14ac:dyDescent="0.3">
      <c r="C5" s="75" t="s">
        <v>71</v>
      </c>
      <c r="D5" s="463" t="s">
        <v>70</v>
      </c>
      <c r="E5" s="463"/>
      <c r="F5" s="463"/>
      <c r="G5" s="463"/>
      <c r="H5" s="464"/>
      <c r="I5" s="23"/>
    </row>
    <row r="6" spans="3:9" ht="15.75" thickBot="1" x14ac:dyDescent="0.3">
      <c r="C6" s="18"/>
    </row>
    <row r="7" spans="3:9" ht="15.75" thickBot="1" x14ac:dyDescent="0.3">
      <c r="C7" s="76" t="s">
        <v>51</v>
      </c>
      <c r="D7" s="77" t="s">
        <v>50</v>
      </c>
      <c r="E7" s="77" t="s">
        <v>49</v>
      </c>
      <c r="F7" s="77" t="s">
        <v>48</v>
      </c>
      <c r="G7" s="78"/>
      <c r="H7" s="79"/>
    </row>
    <row r="8" spans="3:9" x14ac:dyDescent="0.25">
      <c r="C8" s="455" t="s">
        <v>47</v>
      </c>
      <c r="D8" s="457" t="s">
        <v>46</v>
      </c>
      <c r="E8" s="457" t="s">
        <v>45</v>
      </c>
      <c r="F8" s="457">
        <v>200</v>
      </c>
      <c r="G8" s="83" t="s">
        <v>67</v>
      </c>
      <c r="H8" s="80" t="s">
        <v>191</v>
      </c>
    </row>
    <row r="9" spans="3:9" x14ac:dyDescent="0.25">
      <c r="C9" s="456"/>
      <c r="D9" s="458"/>
      <c r="E9" s="458"/>
      <c r="F9" s="458"/>
      <c r="G9" s="84" t="s">
        <v>68</v>
      </c>
      <c r="H9" s="80" t="s">
        <v>191</v>
      </c>
    </row>
    <row r="10" spans="3:9" x14ac:dyDescent="0.25">
      <c r="C10" s="19" t="s">
        <v>44</v>
      </c>
      <c r="D10" s="20" t="s">
        <v>39</v>
      </c>
      <c r="E10" s="20" t="s">
        <v>38</v>
      </c>
      <c r="F10" s="20">
        <v>201</v>
      </c>
      <c r="G10" s="85" t="s">
        <v>69</v>
      </c>
      <c r="H10" s="80" t="s">
        <v>191</v>
      </c>
    </row>
    <row r="11" spans="3:9" x14ac:dyDescent="0.25">
      <c r="C11" s="19" t="s">
        <v>43</v>
      </c>
      <c r="D11" s="20" t="s">
        <v>39</v>
      </c>
      <c r="E11" s="20" t="s">
        <v>38</v>
      </c>
      <c r="F11" s="20">
        <v>215</v>
      </c>
      <c r="G11" s="86" t="str">
        <f>"https://"&amp;Data!U4&amp;"/INSTALL/provisioning.htm?mac=#m&amp;provisioning-code=#p&amp;localip=#i"</f>
        <v>https://pbx.example.com/INSTALL/provisioning.htm?mac=#m&amp;provisioning-code=#p&amp;localip=#i</v>
      </c>
      <c r="H11" s="81" t="s">
        <v>190</v>
      </c>
    </row>
    <row r="12" spans="3:9" x14ac:dyDescent="0.25">
      <c r="C12" s="19" t="s">
        <v>42</v>
      </c>
      <c r="D12" s="20" t="s">
        <v>41</v>
      </c>
      <c r="E12" s="20" t="s">
        <v>38</v>
      </c>
      <c r="F12" s="20">
        <v>216</v>
      </c>
      <c r="G12" s="87">
        <v>1</v>
      </c>
      <c r="H12" s="81" t="s">
        <v>190</v>
      </c>
    </row>
    <row r="13" spans="3:9" ht="15.75" thickBot="1" x14ac:dyDescent="0.3">
      <c r="C13" s="21" t="s">
        <v>40</v>
      </c>
      <c r="D13" s="22" t="s">
        <v>39</v>
      </c>
      <c r="E13" s="22" t="s">
        <v>38</v>
      </c>
      <c r="F13" s="22">
        <v>220</v>
      </c>
      <c r="G13" s="88" t="s">
        <v>37</v>
      </c>
      <c r="H13" s="82" t="s">
        <v>191</v>
      </c>
    </row>
  </sheetData>
  <mergeCells count="8">
    <mergeCell ref="C8:C9"/>
    <mergeCell ref="D8:D9"/>
    <mergeCell ref="E8:E9"/>
    <mergeCell ref="F8:F9"/>
    <mergeCell ref="D2:H2"/>
    <mergeCell ref="D3:H3"/>
    <mergeCell ref="D4:H4"/>
    <mergeCell ref="D5:H5"/>
  </mergeCells>
  <hyperlinks>
    <hyperlink ref="D5" r:id="rId1" xr:uid="{00000000-0004-0000-0800-000000000000}"/>
  </hyperlinks>
  <pageMargins left="0.7" right="0.7" top="0.78740157499999996" bottom="0.78740157499999996" header="0.3" footer="0.3"/>
  <pageSetup orientation="portrait"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tabColor theme="1" tint="0.499984740745262"/>
  </sheetPr>
  <dimension ref="B1:V39"/>
  <sheetViews>
    <sheetView zoomScale="85" zoomScaleNormal="85" workbookViewId="0">
      <selection activeCell="B2" sqref="B2"/>
    </sheetView>
  </sheetViews>
  <sheetFormatPr baseColWidth="10" defaultColWidth="11.42578125" defaultRowHeight="15" x14ac:dyDescent="0.25"/>
  <cols>
    <col min="1" max="1" width="2.28515625" style="1" customWidth="1"/>
    <col min="2" max="2" width="5.7109375" style="99" customWidth="1"/>
    <col min="3" max="3" width="12.85546875" style="2" bestFit="1" customWidth="1"/>
    <col min="4" max="4" width="12.85546875" style="2" customWidth="1"/>
    <col min="5" max="5" width="15.140625" style="1" bestFit="1" customWidth="1"/>
    <col min="6" max="6" width="14.85546875" style="1" bestFit="1" customWidth="1"/>
    <col min="7" max="7" width="9.85546875" style="1" bestFit="1" customWidth="1"/>
    <col min="8" max="8" width="90.85546875" style="1" customWidth="1"/>
    <col min="9" max="12" width="3.28515625" style="27" customWidth="1"/>
    <col min="13" max="13" width="1.140625" style="27" customWidth="1"/>
    <col min="14" max="21" width="3.28515625" style="27" customWidth="1"/>
    <col min="22" max="22" width="17.140625" style="3" customWidth="1"/>
    <col min="23" max="16384" width="11.42578125" style="1"/>
  </cols>
  <sheetData>
    <row r="1" spans="2:22" ht="9" customHeight="1" thickBot="1" x14ac:dyDescent="0.3">
      <c r="F1" s="29"/>
    </row>
    <row r="2" spans="2:22" s="28" customFormat="1" ht="74.25" thickBot="1" x14ac:dyDescent="0.3">
      <c r="B2" s="102"/>
      <c r="C2" s="107" t="s">
        <v>162</v>
      </c>
      <c r="D2" s="113" t="s">
        <v>251</v>
      </c>
      <c r="E2" s="103" t="s">
        <v>159</v>
      </c>
      <c r="F2" s="40" t="s">
        <v>51</v>
      </c>
      <c r="G2" s="40" t="s">
        <v>160</v>
      </c>
      <c r="H2" s="40" t="s">
        <v>161</v>
      </c>
      <c r="I2" s="41" t="s">
        <v>148</v>
      </c>
      <c r="J2" s="41" t="s">
        <v>147</v>
      </c>
      <c r="K2" s="41" t="s">
        <v>146</v>
      </c>
      <c r="L2" s="41" t="s">
        <v>145</v>
      </c>
      <c r="M2" s="41"/>
      <c r="N2" s="41" t="s">
        <v>144</v>
      </c>
      <c r="O2" s="41" t="s">
        <v>143</v>
      </c>
      <c r="P2" s="41" t="s">
        <v>85</v>
      </c>
      <c r="Q2" s="41" t="s">
        <v>142</v>
      </c>
      <c r="R2" s="41" t="s">
        <v>141</v>
      </c>
      <c r="S2" s="41" t="s">
        <v>140</v>
      </c>
      <c r="T2" s="41" t="s">
        <v>139</v>
      </c>
      <c r="U2" s="41" t="s">
        <v>138</v>
      </c>
      <c r="V2" s="42" t="s">
        <v>136</v>
      </c>
    </row>
    <row r="3" spans="2:22" ht="4.5" customHeight="1" x14ac:dyDescent="0.25">
      <c r="C3" s="108"/>
      <c r="D3" s="114"/>
      <c r="E3" s="104"/>
      <c r="F3" s="37"/>
      <c r="G3" s="37"/>
      <c r="H3" s="37"/>
      <c r="I3" s="38"/>
      <c r="J3" s="38"/>
      <c r="K3" s="38"/>
      <c r="L3" s="38"/>
      <c r="M3" s="38"/>
      <c r="N3" s="38"/>
      <c r="O3" s="38"/>
      <c r="P3" s="38"/>
      <c r="Q3" s="38"/>
      <c r="R3" s="38"/>
      <c r="S3" s="38"/>
      <c r="T3" s="38"/>
      <c r="U3" s="38"/>
      <c r="V3" s="39"/>
    </row>
    <row r="4" spans="2:22" s="30" customFormat="1" x14ac:dyDescent="0.25">
      <c r="B4" s="101" t="s">
        <v>250</v>
      </c>
      <c r="C4" s="109" t="s">
        <v>157</v>
      </c>
      <c r="D4" s="116" t="s">
        <v>158</v>
      </c>
      <c r="E4" s="318" t="s">
        <v>83</v>
      </c>
      <c r="F4" s="319" t="s">
        <v>137</v>
      </c>
      <c r="G4" s="319" t="s">
        <v>83</v>
      </c>
      <c r="H4" s="319" t="str">
        <f>"https://"&amp;Data!U5&amp;"/"&amp;C4&amp;"/manager-domain-api"</f>
        <v>https://apps.example.com/manager/manager-domain-api</v>
      </c>
      <c r="I4" s="33"/>
      <c r="J4" s="33"/>
      <c r="K4" s="33"/>
      <c r="L4" s="33"/>
      <c r="M4" s="33"/>
      <c r="N4" s="33"/>
      <c r="O4" s="33"/>
      <c r="P4" s="33"/>
      <c r="Q4" s="33"/>
      <c r="R4" s="33"/>
      <c r="S4" s="33"/>
      <c r="T4" s="33"/>
      <c r="U4" s="33"/>
      <c r="V4" s="320"/>
    </row>
    <row r="5" spans="2:22" s="30" customFormat="1" x14ac:dyDescent="0.25">
      <c r="B5" s="101" t="s">
        <v>250</v>
      </c>
      <c r="C5" s="109" t="s">
        <v>157</v>
      </c>
      <c r="D5" s="116" t="s">
        <v>158</v>
      </c>
      <c r="E5" s="318" t="s">
        <v>422</v>
      </c>
      <c r="F5" s="319" t="s">
        <v>135</v>
      </c>
      <c r="G5" s="319" t="s">
        <v>93</v>
      </c>
      <c r="H5" s="319" t="str">
        <f>"https://"&amp;Data!U5&amp;"/"&amp;C5&amp;"/manager"</f>
        <v>https://apps.example.com/manager/manager</v>
      </c>
      <c r="I5" s="33"/>
      <c r="J5" s="33"/>
      <c r="K5" s="33"/>
      <c r="L5" s="33"/>
      <c r="M5" s="33"/>
      <c r="N5" s="32"/>
      <c r="O5" s="32"/>
      <c r="P5" s="32"/>
      <c r="Q5" s="32"/>
      <c r="R5" s="32"/>
      <c r="S5" s="32"/>
      <c r="T5" s="32"/>
      <c r="U5" s="32"/>
      <c r="V5" s="36"/>
    </row>
    <row r="6" spans="2:22" ht="4.5" customHeight="1" x14ac:dyDescent="0.25">
      <c r="C6" s="110"/>
      <c r="D6" s="115"/>
      <c r="E6" s="106"/>
      <c r="F6" s="34"/>
      <c r="G6" s="34"/>
      <c r="H6" s="34"/>
      <c r="I6" s="32"/>
      <c r="J6" s="32"/>
      <c r="K6" s="32"/>
      <c r="L6" s="32"/>
      <c r="M6" s="32"/>
      <c r="N6" s="32"/>
      <c r="O6" s="32"/>
      <c r="P6" s="32"/>
      <c r="Q6" s="32"/>
      <c r="R6" s="32"/>
      <c r="S6" s="32"/>
      <c r="T6" s="32"/>
      <c r="U6" s="32"/>
      <c r="V6" s="36"/>
    </row>
    <row r="7" spans="2:22" x14ac:dyDescent="0.25">
      <c r="B7" s="478" t="s">
        <v>250</v>
      </c>
      <c r="C7" s="470" t="s">
        <v>116</v>
      </c>
      <c r="D7" s="473" t="s">
        <v>403</v>
      </c>
      <c r="E7" s="106" t="s">
        <v>117</v>
      </c>
      <c r="F7" s="34" t="s">
        <v>116</v>
      </c>
      <c r="G7" s="34" t="s">
        <v>93</v>
      </c>
      <c r="H7" s="34" t="str">
        <f>"https://"&amp;Data!U5&amp;"/"&amp;Data!D11&amp;"/"&amp;C7&amp;"/innovaphone-devices"</f>
        <v>https://apps.example.com/sip-domain.com/devices/innovaphone-devices</v>
      </c>
      <c r="I7" s="32"/>
      <c r="J7" s="32"/>
      <c r="K7" s="32" t="s">
        <v>35</v>
      </c>
      <c r="L7" s="32"/>
      <c r="M7" s="32"/>
      <c r="N7" s="32"/>
      <c r="O7" s="32"/>
      <c r="P7" s="32"/>
      <c r="Q7" s="32"/>
      <c r="R7" s="32"/>
      <c r="S7" s="32"/>
      <c r="T7" s="32"/>
      <c r="U7" s="32"/>
      <c r="V7" s="36"/>
    </row>
    <row r="8" spans="2:22" x14ac:dyDescent="0.25">
      <c r="B8" s="479"/>
      <c r="C8" s="471"/>
      <c r="D8" s="474"/>
      <c r="E8" s="106" t="s">
        <v>115</v>
      </c>
      <c r="F8" s="34" t="s">
        <v>100</v>
      </c>
      <c r="G8" s="34" t="s">
        <v>93</v>
      </c>
      <c r="H8" s="34" t="str">
        <f>"https://"&amp;Data!U5&amp;"/"&amp;Data!D11&amp;"/"&amp;C7&amp;"/innovaphone-devices-api"</f>
        <v>https://apps.example.com/sip-domain.com/devices/innovaphone-devices-api</v>
      </c>
      <c r="I8" s="32"/>
      <c r="J8" s="32" t="s">
        <v>35</v>
      </c>
      <c r="K8" s="32" t="s">
        <v>35</v>
      </c>
      <c r="L8" s="32"/>
      <c r="M8" s="32"/>
      <c r="N8" s="32"/>
      <c r="O8" s="32"/>
      <c r="P8" s="32"/>
      <c r="Q8" s="32"/>
      <c r="R8" s="32"/>
      <c r="S8" s="32"/>
      <c r="T8" s="32"/>
      <c r="U8" s="32"/>
      <c r="V8" s="36"/>
    </row>
    <row r="9" spans="2:22" x14ac:dyDescent="0.25">
      <c r="B9" s="479"/>
      <c r="C9" s="472"/>
      <c r="D9" s="475"/>
      <c r="E9" s="321"/>
      <c r="F9" s="322"/>
      <c r="G9" s="322"/>
      <c r="H9" s="322" t="str">
        <f>"wss://"&amp;Data!U5&amp;"/"&amp;Data!D11&amp;"/"&amp;C7&amp;"/sysclients"</f>
        <v>wss://apps.example.com/sip-domain.com/devices/sysclients</v>
      </c>
      <c r="I9" s="32"/>
      <c r="J9" s="32"/>
      <c r="K9" s="32"/>
      <c r="L9" s="32"/>
      <c r="M9" s="32"/>
      <c r="N9" s="32"/>
      <c r="O9" s="32"/>
      <c r="P9" s="32"/>
      <c r="Q9" s="32"/>
      <c r="R9" s="32"/>
      <c r="S9" s="32"/>
      <c r="T9" s="32"/>
      <c r="U9" s="32"/>
      <c r="V9" s="36"/>
    </row>
    <row r="10" spans="2:22" x14ac:dyDescent="0.25">
      <c r="B10" s="479"/>
      <c r="C10" s="477" t="s">
        <v>101</v>
      </c>
      <c r="D10" s="476" t="s">
        <v>403</v>
      </c>
      <c r="E10" s="106" t="s">
        <v>103</v>
      </c>
      <c r="F10" s="34" t="s">
        <v>102</v>
      </c>
      <c r="G10" s="34" t="s">
        <v>93</v>
      </c>
      <c r="H10" s="34" t="str">
        <f>"https://"&amp;Data!U5&amp;"/"&amp;Data!D11&amp;"/"&amp;C10&amp;"/innovaphone-profile"</f>
        <v>https://apps.example.com/sip-domain.com/usersapp/innovaphone-profile</v>
      </c>
      <c r="I10" s="32"/>
      <c r="J10" s="32"/>
      <c r="K10" s="32" t="s">
        <v>35</v>
      </c>
      <c r="L10" s="32"/>
      <c r="M10" s="32"/>
      <c r="N10" s="32"/>
      <c r="O10" s="32"/>
      <c r="P10" s="32"/>
      <c r="Q10" s="32" t="s">
        <v>35</v>
      </c>
      <c r="R10" s="32" t="s">
        <v>35</v>
      </c>
      <c r="S10" s="32"/>
      <c r="T10" s="32" t="s">
        <v>35</v>
      </c>
      <c r="U10" s="32"/>
      <c r="V10" s="36" t="s">
        <v>100</v>
      </c>
    </row>
    <row r="11" spans="2:22" x14ac:dyDescent="0.25">
      <c r="B11" s="479"/>
      <c r="C11" s="477"/>
      <c r="D11" s="476"/>
      <c r="E11" s="106" t="s">
        <v>99</v>
      </c>
      <c r="F11" s="34" t="s">
        <v>98</v>
      </c>
      <c r="G11" s="34" t="s">
        <v>93</v>
      </c>
      <c r="H11" s="34" t="str">
        <f>"https://"&amp;Data!U5&amp;"/"&amp;Data!D11&amp;"/"&amp;C10&amp;"/innovaphone-users"</f>
        <v>https://apps.example.com/sip-domain.com/usersapp/innovaphone-users</v>
      </c>
      <c r="I11" s="32"/>
      <c r="J11" s="32"/>
      <c r="K11" s="32"/>
      <c r="L11" s="32"/>
      <c r="M11" s="32"/>
      <c r="N11" s="32"/>
      <c r="O11" s="32"/>
      <c r="P11" s="32"/>
      <c r="Q11" s="32"/>
      <c r="R11" s="32"/>
      <c r="S11" s="32"/>
      <c r="T11" s="32"/>
      <c r="U11" s="32"/>
      <c r="V11" s="36"/>
    </row>
    <row r="12" spans="2:22" x14ac:dyDescent="0.25">
      <c r="B12" s="479"/>
      <c r="C12" s="477"/>
      <c r="D12" s="476"/>
      <c r="E12" s="106" t="s">
        <v>97</v>
      </c>
      <c r="F12" s="34" t="s">
        <v>96</v>
      </c>
      <c r="G12" s="34" t="s">
        <v>93</v>
      </c>
      <c r="H12" s="34" t="str">
        <f>"https://"&amp;Data!U5&amp;"/"&amp;Data!D11&amp;"/"&amp;C10&amp;"/innovaphone-usersadmin"</f>
        <v>https://apps.example.com/sip-domain.com/usersapp/innovaphone-usersadmin</v>
      </c>
      <c r="I12" s="32"/>
      <c r="J12" s="32"/>
      <c r="K12" s="32"/>
      <c r="L12" s="32"/>
      <c r="M12" s="32"/>
      <c r="N12" s="32"/>
      <c r="O12" s="32"/>
      <c r="P12" s="32"/>
      <c r="Q12" s="32"/>
      <c r="R12" s="32"/>
      <c r="S12" s="32"/>
      <c r="T12" s="32"/>
      <c r="U12" s="32"/>
      <c r="V12" s="36"/>
    </row>
    <row r="13" spans="2:22" x14ac:dyDescent="0.25">
      <c r="B13" s="479"/>
      <c r="C13" s="477"/>
      <c r="D13" s="476"/>
      <c r="E13" s="106" t="s">
        <v>95</v>
      </c>
      <c r="F13" s="34" t="s">
        <v>94</v>
      </c>
      <c r="G13" s="34" t="s">
        <v>93</v>
      </c>
      <c r="H13" s="34" t="str">
        <f>"https://"&amp;Data!U5&amp;"/"&amp;Data!D11&amp;"/"&amp;C10&amp;"/innovaphone-usersapis"</f>
        <v>https://apps.example.com/sip-domain.com/usersapp/innovaphone-usersapis</v>
      </c>
      <c r="I13" s="32"/>
      <c r="J13" s="32" t="s">
        <v>35</v>
      </c>
      <c r="K13" s="32" t="s">
        <v>35</v>
      </c>
      <c r="L13" s="32"/>
      <c r="M13" s="32"/>
      <c r="N13" s="32"/>
      <c r="O13" s="32"/>
      <c r="P13" s="32"/>
      <c r="Q13" s="32"/>
      <c r="R13" s="32"/>
      <c r="S13" s="32"/>
      <c r="T13" s="32"/>
      <c r="U13" s="32"/>
      <c r="V13" s="36"/>
    </row>
    <row r="14" spans="2:22" x14ac:dyDescent="0.25">
      <c r="B14" s="479"/>
      <c r="C14" s="477" t="s">
        <v>124</v>
      </c>
      <c r="D14" s="476" t="s">
        <v>403</v>
      </c>
      <c r="E14" s="106" t="s">
        <v>130</v>
      </c>
      <c r="F14" s="34" t="s">
        <v>129</v>
      </c>
      <c r="G14" s="34" t="s">
        <v>93</v>
      </c>
      <c r="H14" s="34" t="str">
        <f>"https://"&amp;Data!U5&amp;"/"&amp;Data!D11&amp;"/"&amp;C14&amp;"/innovaphone-calllist"</f>
        <v>https://apps.example.com/sip-domain.com/reporting/innovaphone-calllist</v>
      </c>
      <c r="I14" s="32"/>
      <c r="J14" s="32"/>
      <c r="K14" s="32" t="s">
        <v>35</v>
      </c>
      <c r="L14" s="32"/>
      <c r="M14" s="32"/>
      <c r="N14" s="32"/>
      <c r="O14" s="32"/>
      <c r="P14" s="32"/>
      <c r="Q14" s="32"/>
      <c r="R14" s="32"/>
      <c r="S14" s="32"/>
      <c r="T14" s="32"/>
      <c r="U14" s="32"/>
      <c r="V14" s="36"/>
    </row>
    <row r="15" spans="2:22" x14ac:dyDescent="0.25">
      <c r="B15" s="479"/>
      <c r="C15" s="477"/>
      <c r="D15" s="476"/>
      <c r="E15" s="106" t="s">
        <v>127</v>
      </c>
      <c r="F15" s="34" t="s">
        <v>126</v>
      </c>
      <c r="G15" s="34" t="s">
        <v>93</v>
      </c>
      <c r="H15" s="34" t="str">
        <f>"https://"&amp;Data!U5&amp;"/"&amp;Data!D11&amp;"/"&amp;C14&amp;"/innovaphone-calllistapi"</f>
        <v>https://apps.example.com/sip-domain.com/reporting/innovaphone-calllistapi</v>
      </c>
      <c r="I15" s="32"/>
      <c r="J15" s="32" t="s">
        <v>35</v>
      </c>
      <c r="K15" s="32" t="s">
        <v>35</v>
      </c>
      <c r="L15" s="32"/>
      <c r="M15" s="32"/>
      <c r="N15" s="32"/>
      <c r="O15" s="32"/>
      <c r="P15" s="32"/>
      <c r="Q15" s="32"/>
      <c r="R15" s="32"/>
      <c r="S15" s="32"/>
      <c r="T15" s="32"/>
      <c r="U15" s="32"/>
      <c r="V15" s="36"/>
    </row>
    <row r="16" spans="2:22" x14ac:dyDescent="0.25">
      <c r="B16" s="479"/>
      <c r="C16" s="477"/>
      <c r="D16" s="476"/>
      <c r="E16" s="106" t="s">
        <v>125</v>
      </c>
      <c r="F16" s="34" t="s">
        <v>124</v>
      </c>
      <c r="G16" s="34" t="s">
        <v>93</v>
      </c>
      <c r="H16" s="34" t="str">
        <f>"https://"&amp;Data!U5&amp;"/"&amp;Data!D11&amp;"/"&amp;C14&amp;"/innovaphone-reporting"</f>
        <v>https://apps.example.com/sip-domain.com/reporting/innovaphone-reporting</v>
      </c>
      <c r="I16" s="32"/>
      <c r="J16" s="32"/>
      <c r="K16" s="32" t="s">
        <v>35</v>
      </c>
      <c r="L16" s="32"/>
      <c r="M16" s="32"/>
      <c r="N16" s="32"/>
      <c r="O16" s="32"/>
      <c r="P16" s="32"/>
      <c r="Q16" s="32"/>
      <c r="R16" s="32"/>
      <c r="S16" s="32"/>
      <c r="T16" s="32"/>
      <c r="U16" s="32"/>
      <c r="V16" s="36"/>
    </row>
    <row r="17" spans="2:22" x14ac:dyDescent="0.25">
      <c r="B17" s="479"/>
      <c r="C17" s="477"/>
      <c r="D17" s="476"/>
      <c r="E17" s="321"/>
      <c r="F17" s="322"/>
      <c r="G17" s="322"/>
      <c r="H17" s="322" t="str">
        <f>"https://"&amp;Data!U5&amp;"/"&amp;Data!D11&amp;"/"&amp;C14&amp;"/mypbx"</f>
        <v>https://apps.example.com/sip-domain.com/reporting/mypbx</v>
      </c>
      <c r="I17" s="32"/>
      <c r="J17" s="32"/>
      <c r="K17" s="32"/>
      <c r="L17" s="32"/>
      <c r="M17" s="32"/>
      <c r="N17" s="32"/>
      <c r="O17" s="32"/>
      <c r="P17" s="32"/>
      <c r="Q17" s="32"/>
      <c r="R17" s="32"/>
      <c r="S17" s="32"/>
      <c r="T17" s="32"/>
      <c r="U17" s="32"/>
      <c r="V17" s="36"/>
    </row>
    <row r="18" spans="2:22" ht="4.5" customHeight="1" x14ac:dyDescent="0.25">
      <c r="B18" s="479"/>
      <c r="C18" s="110"/>
      <c r="D18" s="316"/>
      <c r="E18" s="106"/>
      <c r="F18" s="34"/>
      <c r="G18" s="34"/>
      <c r="H18" s="34"/>
      <c r="I18" s="32"/>
      <c r="J18" s="32"/>
      <c r="K18" s="32"/>
      <c r="L18" s="32"/>
      <c r="M18" s="32"/>
      <c r="N18" s="32"/>
      <c r="O18" s="32"/>
      <c r="P18" s="32"/>
      <c r="Q18" s="32"/>
      <c r="R18" s="32"/>
      <c r="S18" s="32"/>
      <c r="T18" s="32"/>
      <c r="U18" s="32"/>
      <c r="V18" s="36"/>
    </row>
    <row r="19" spans="2:22" x14ac:dyDescent="0.25">
      <c r="B19" s="479"/>
      <c r="C19" s="346"/>
      <c r="D19" s="347"/>
      <c r="E19" s="321" t="s">
        <v>533</v>
      </c>
      <c r="F19" s="322" t="s">
        <v>534</v>
      </c>
      <c r="G19" s="322" t="s">
        <v>93</v>
      </c>
      <c r="H19" s="322" t="s">
        <v>532</v>
      </c>
      <c r="I19" s="32"/>
      <c r="J19" s="32"/>
      <c r="K19" s="32"/>
      <c r="L19" s="32"/>
      <c r="M19" s="32"/>
      <c r="N19" s="32"/>
      <c r="O19" s="32"/>
      <c r="P19" s="32"/>
      <c r="Q19" s="32"/>
      <c r="R19" s="32"/>
      <c r="S19" s="32"/>
      <c r="T19" s="32"/>
      <c r="U19" s="32"/>
      <c r="V19" s="36"/>
    </row>
    <row r="20" spans="2:22" ht="4.5" customHeight="1" x14ac:dyDescent="0.25">
      <c r="B20" s="479"/>
      <c r="C20" s="110"/>
      <c r="D20" s="316"/>
      <c r="E20" s="106"/>
      <c r="F20" s="34"/>
      <c r="G20" s="34"/>
      <c r="H20" s="34"/>
      <c r="I20" s="32"/>
      <c r="J20" s="32"/>
      <c r="K20" s="32"/>
      <c r="L20" s="32"/>
      <c r="M20" s="32"/>
      <c r="N20" s="32"/>
      <c r="O20" s="32"/>
      <c r="P20" s="32"/>
      <c r="Q20" s="32"/>
      <c r="R20" s="32"/>
      <c r="S20" s="32"/>
      <c r="T20" s="32"/>
      <c r="U20" s="32"/>
      <c r="V20" s="36"/>
    </row>
    <row r="21" spans="2:22" x14ac:dyDescent="0.25">
      <c r="B21" s="479"/>
      <c r="C21" s="477" t="s">
        <v>128</v>
      </c>
      <c r="D21" s="476" t="s">
        <v>403</v>
      </c>
      <c r="E21" s="106" t="s">
        <v>133</v>
      </c>
      <c r="F21" s="34" t="s">
        <v>128</v>
      </c>
      <c r="G21" s="34" t="s">
        <v>93</v>
      </c>
      <c r="H21" s="34" t="str">
        <f>"https://"&amp;Data!U5&amp;"/"&amp;Data!D11&amp;"/"&amp;C21&amp;"/innovaphone-calendar"</f>
        <v>https://apps.example.com/sip-domain.com/calendar/innovaphone-calendar</v>
      </c>
      <c r="I21" s="32"/>
      <c r="J21" s="32"/>
      <c r="K21" s="32" t="s">
        <v>35</v>
      </c>
      <c r="L21" s="32"/>
      <c r="M21" s="32"/>
      <c r="N21" s="32"/>
      <c r="O21" s="32"/>
      <c r="P21" s="32"/>
      <c r="Q21" s="32" t="s">
        <v>35</v>
      </c>
      <c r="R21" s="32"/>
      <c r="S21" s="32" t="s">
        <v>35</v>
      </c>
      <c r="T21" s="32"/>
      <c r="U21" s="32"/>
      <c r="V21" s="36"/>
    </row>
    <row r="22" spans="2:22" x14ac:dyDescent="0.25">
      <c r="B22" s="479"/>
      <c r="C22" s="477"/>
      <c r="D22" s="476"/>
      <c r="E22" s="106" t="s">
        <v>132</v>
      </c>
      <c r="F22" s="34" t="s">
        <v>131</v>
      </c>
      <c r="G22" s="34" t="s">
        <v>93</v>
      </c>
      <c r="H22" s="34" t="str">
        <f>"https://"&amp;Data!U5&amp;"/"&amp;Data!D11&amp;"/"&amp;C21&amp;"/innovaphone-calendaradmin"</f>
        <v>https://apps.example.com/sip-domain.com/calendar/innovaphone-calendaradmin</v>
      </c>
      <c r="I22" s="32"/>
      <c r="J22" s="32"/>
      <c r="K22" s="32"/>
      <c r="L22" s="32"/>
      <c r="M22" s="32"/>
      <c r="N22" s="32"/>
      <c r="O22" s="32"/>
      <c r="P22" s="32"/>
      <c r="Q22" s="32"/>
      <c r="R22" s="32"/>
      <c r="S22" s="32"/>
      <c r="T22" s="32"/>
      <c r="U22" s="32"/>
      <c r="V22" s="36"/>
    </row>
    <row r="23" spans="2:22" ht="15" customHeight="1" x14ac:dyDescent="0.25">
      <c r="B23" s="479"/>
      <c r="C23" s="477" t="s">
        <v>122</v>
      </c>
      <c r="D23" s="473" t="s">
        <v>403</v>
      </c>
      <c r="E23" s="106" t="s">
        <v>123</v>
      </c>
      <c r="F23" s="34" t="s">
        <v>122</v>
      </c>
      <c r="G23" s="34" t="s">
        <v>93</v>
      </c>
      <c r="H23" s="34" t="str">
        <f>"https://"&amp;Data!U5&amp;"/"&amp;Data!D11&amp;"/"&amp;C23&amp;"/innovaphone-contacts"</f>
        <v>https://apps.example.com/sip-domain.com/contacts/innovaphone-contacts</v>
      </c>
      <c r="I23" s="32"/>
      <c r="J23" s="32"/>
      <c r="K23" s="32"/>
      <c r="L23" s="32"/>
      <c r="M23" s="32"/>
      <c r="N23" s="32"/>
      <c r="O23" s="32"/>
      <c r="P23" s="32"/>
      <c r="Q23" s="32"/>
      <c r="R23" s="32"/>
      <c r="S23" s="32"/>
      <c r="T23" s="32"/>
      <c r="U23" s="32"/>
      <c r="V23" s="36"/>
    </row>
    <row r="24" spans="2:22" x14ac:dyDescent="0.25">
      <c r="B24" s="479"/>
      <c r="C24" s="477"/>
      <c r="D24" s="474"/>
      <c r="E24" s="106" t="s">
        <v>121</v>
      </c>
      <c r="F24" s="34" t="s">
        <v>120</v>
      </c>
      <c r="G24" s="34" t="s">
        <v>93</v>
      </c>
      <c r="H24" s="34" t="str">
        <f>"https://"&amp;Data!U5&amp;"/"&amp;Data!D11&amp;"/"&amp;C23&amp;"/innovaphone-contacts-admin"</f>
        <v>https://apps.example.com/sip-domain.com/contacts/innovaphone-contacts-admin</v>
      </c>
      <c r="I24" s="32"/>
      <c r="J24" s="32"/>
      <c r="K24" s="32"/>
      <c r="L24" s="32"/>
      <c r="M24" s="32"/>
      <c r="N24" s="32"/>
      <c r="O24" s="32"/>
      <c r="P24" s="32"/>
      <c r="Q24" s="32"/>
      <c r="R24" s="32"/>
      <c r="S24" s="32"/>
      <c r="T24" s="32"/>
      <c r="U24" s="32"/>
      <c r="V24" s="36"/>
    </row>
    <row r="25" spans="2:22" x14ac:dyDescent="0.25">
      <c r="B25" s="479"/>
      <c r="C25" s="477"/>
      <c r="D25" s="475"/>
      <c r="E25" s="106" t="s">
        <v>119</v>
      </c>
      <c r="F25" s="34" t="s">
        <v>118</v>
      </c>
      <c r="G25" s="34" t="s">
        <v>93</v>
      </c>
      <c r="H25" s="34" t="str">
        <f>"https://"&amp;Data!U5&amp;"/"&amp;Data!D11&amp;"/"&amp;C23&amp;"/innovaphone-contacts-searchapi"</f>
        <v>https://apps.example.com/sip-domain.com/contacts/innovaphone-contacts-searchapi</v>
      </c>
      <c r="I25" s="32"/>
      <c r="J25" s="32" t="s">
        <v>35</v>
      </c>
      <c r="K25" s="32" t="s">
        <v>35</v>
      </c>
      <c r="L25" s="32"/>
      <c r="M25" s="32"/>
      <c r="N25" s="32"/>
      <c r="O25" s="32"/>
      <c r="P25" s="32"/>
      <c r="Q25" s="32"/>
      <c r="R25" s="32"/>
      <c r="S25" s="32" t="s">
        <v>35</v>
      </c>
      <c r="T25" s="32"/>
      <c r="U25" s="32"/>
      <c r="V25" s="36"/>
    </row>
    <row r="26" spans="2:22" x14ac:dyDescent="0.25">
      <c r="B26" s="479"/>
      <c r="C26" s="477" t="s">
        <v>113</v>
      </c>
      <c r="D26" s="476" t="s">
        <v>403</v>
      </c>
      <c r="E26" s="106" t="s">
        <v>114</v>
      </c>
      <c r="F26" s="34" t="s">
        <v>113</v>
      </c>
      <c r="G26" s="34" t="s">
        <v>93</v>
      </c>
      <c r="H26" s="34" t="str">
        <f>"https://"&amp;Data!U5&amp;"/"&amp;Data!D11&amp;"/"&amp;C26&amp;"/innovaphone-files"</f>
        <v>https://apps.example.com/sip-domain.com/files/innovaphone-files</v>
      </c>
      <c r="I26" s="32"/>
      <c r="J26" s="32"/>
      <c r="K26" s="32"/>
      <c r="L26" s="32"/>
      <c r="M26" s="32"/>
      <c r="N26" s="32"/>
      <c r="O26" s="32"/>
      <c r="P26" s="32"/>
      <c r="Q26" s="32"/>
      <c r="R26" s="32"/>
      <c r="S26" s="32"/>
      <c r="T26" s="32"/>
      <c r="U26" s="32"/>
      <c r="V26" s="36"/>
    </row>
    <row r="27" spans="2:22" x14ac:dyDescent="0.25">
      <c r="B27" s="479"/>
      <c r="C27" s="477"/>
      <c r="D27" s="476"/>
      <c r="E27" s="106" t="s">
        <v>111</v>
      </c>
      <c r="F27" s="34" t="s">
        <v>110</v>
      </c>
      <c r="G27" s="34" t="s">
        <v>93</v>
      </c>
      <c r="H27" s="34" t="str">
        <f>"https://"&amp;Data!U5&amp;"/"&amp;Data!D11&amp;"/"&amp;C26&amp;"/innovaphone-files-api"</f>
        <v>https://apps.example.com/sip-domain.com/files/innovaphone-files-api</v>
      </c>
      <c r="I27" s="32"/>
      <c r="J27" s="32" t="s">
        <v>35</v>
      </c>
      <c r="K27" s="32" t="s">
        <v>35</v>
      </c>
      <c r="L27" s="32"/>
      <c r="M27" s="32"/>
      <c r="N27" s="32"/>
      <c r="O27" s="32"/>
      <c r="P27" s="32"/>
      <c r="Q27" s="32"/>
      <c r="R27" s="32"/>
      <c r="S27" s="32"/>
      <c r="T27" s="32"/>
      <c r="U27" s="32"/>
      <c r="V27" s="36"/>
    </row>
    <row r="28" spans="2:22" x14ac:dyDescent="0.25">
      <c r="B28" s="479"/>
      <c r="C28" s="470" t="s">
        <v>112</v>
      </c>
      <c r="D28" s="473" t="s">
        <v>403</v>
      </c>
      <c r="E28" s="106" t="s">
        <v>134</v>
      </c>
      <c r="F28" s="34" t="s">
        <v>112</v>
      </c>
      <c r="G28" s="34" t="s">
        <v>93</v>
      </c>
      <c r="H28" s="34" t="str">
        <f>"https://"&amp;Data!U5&amp;"/"&amp;Data!D11&amp;"/"&amp;C28&amp;"/innovaphone-files"</f>
        <v>https://apps.example.com/sip-domain.com/backup-files/innovaphone-files</v>
      </c>
      <c r="I28" s="32"/>
      <c r="J28" s="32"/>
      <c r="K28" s="32"/>
      <c r="L28" s="32"/>
      <c r="M28" s="32"/>
      <c r="N28" s="32"/>
      <c r="O28" s="32"/>
      <c r="P28" s="32"/>
      <c r="Q28" s="32"/>
      <c r="R28" s="32"/>
      <c r="S28" s="32"/>
      <c r="T28" s="32"/>
      <c r="U28" s="32"/>
      <c r="V28" s="36"/>
    </row>
    <row r="29" spans="2:22" x14ac:dyDescent="0.25">
      <c r="B29" s="479"/>
      <c r="C29" s="472"/>
      <c r="D29" s="475"/>
      <c r="E29" s="106" t="s">
        <v>693</v>
      </c>
      <c r="F29" s="34" t="s">
        <v>694</v>
      </c>
      <c r="G29" s="34" t="s">
        <v>93</v>
      </c>
      <c r="H29" s="34" t="str">
        <f>"https://"&amp;Data!U5&amp;"/"&amp;Data!D11&amp;"/"&amp;C28&amp;"/innovaphone-files-api"</f>
        <v>https://apps.example.com/sip-domain.com/backup-files/innovaphone-files-api</v>
      </c>
      <c r="I29" s="32"/>
      <c r="J29" s="32" t="s">
        <v>35</v>
      </c>
      <c r="K29" s="32" t="s">
        <v>35</v>
      </c>
      <c r="L29" s="32"/>
      <c r="M29" s="32"/>
      <c r="N29" s="32"/>
      <c r="O29" s="32"/>
      <c r="P29" s="32"/>
      <c r="Q29" s="32"/>
      <c r="R29" s="32"/>
      <c r="S29" s="32"/>
      <c r="T29" s="32"/>
      <c r="U29" s="32"/>
      <c r="V29" s="36"/>
    </row>
    <row r="30" spans="2:22" ht="15" customHeight="1" x14ac:dyDescent="0.25">
      <c r="B30" s="479"/>
      <c r="C30" s="477" t="s">
        <v>108</v>
      </c>
      <c r="D30" s="473" t="s">
        <v>403</v>
      </c>
      <c r="E30" s="106" t="s">
        <v>109</v>
      </c>
      <c r="F30" s="34" t="s">
        <v>108</v>
      </c>
      <c r="G30" s="34" t="s">
        <v>93</v>
      </c>
      <c r="H30" s="34" t="str">
        <f>"https://"&amp;Data!U5&amp;"/"&amp;Data!D11&amp;"/"&amp;C30&amp;"/innovaphone-eventsapp"</f>
        <v>https://apps.example.com/sip-domain.com/events/innovaphone-eventsapp</v>
      </c>
      <c r="I30" s="32"/>
      <c r="J30" s="32"/>
      <c r="K30" s="32"/>
      <c r="L30" s="32"/>
      <c r="M30" s="32"/>
      <c r="N30" s="32"/>
      <c r="O30" s="32"/>
      <c r="P30" s="32"/>
      <c r="Q30" s="32"/>
      <c r="R30" s="32"/>
      <c r="S30" s="32"/>
      <c r="T30" s="32"/>
      <c r="U30" s="32"/>
      <c r="V30" s="36"/>
    </row>
    <row r="31" spans="2:22" ht="15" customHeight="1" x14ac:dyDescent="0.25">
      <c r="B31" s="479"/>
      <c r="C31" s="477"/>
      <c r="D31" s="474"/>
      <c r="E31" s="106" t="s">
        <v>531</v>
      </c>
      <c r="F31" s="34" t="s">
        <v>530</v>
      </c>
      <c r="G31" s="34" t="s">
        <v>93</v>
      </c>
      <c r="H31" s="34" t="str">
        <f>"https://"&amp;Data!U5&amp;"/"&amp;Data!D11&amp;"/"&amp;C30&amp;"/innovaphone-events-api"</f>
        <v>https://apps.example.com/sip-domain.com/events/innovaphone-events-api</v>
      </c>
      <c r="I31" s="32"/>
      <c r="J31" s="32"/>
      <c r="K31" s="32" t="s">
        <v>35</v>
      </c>
      <c r="L31" s="32"/>
      <c r="M31" s="32"/>
      <c r="N31" s="32"/>
      <c r="O31" s="32"/>
      <c r="P31" s="32"/>
      <c r="Q31" s="32"/>
      <c r="R31" s="32"/>
      <c r="S31" s="32"/>
      <c r="T31" s="32"/>
      <c r="U31" s="32"/>
      <c r="V31" s="36"/>
    </row>
    <row r="32" spans="2:22" x14ac:dyDescent="0.25">
      <c r="B32" s="479"/>
      <c r="C32" s="477"/>
      <c r="D32" s="474"/>
      <c r="E32" s="106" t="s">
        <v>107</v>
      </c>
      <c r="F32" s="34" t="s">
        <v>106</v>
      </c>
      <c r="G32" s="34" t="s">
        <v>93</v>
      </c>
      <c r="H32" s="34" t="str">
        <f>"https://"&amp;Data!U5&amp;"/"&amp;Data!D11&amp;"/"&amp;C30&amp;"/innovaphone-alarms"</f>
        <v>https://apps.example.com/sip-domain.com/events/innovaphone-alarms</v>
      </c>
      <c r="I32" s="32"/>
      <c r="J32" s="32"/>
      <c r="K32" s="32"/>
      <c r="L32" s="32"/>
      <c r="M32" s="32"/>
      <c r="N32" s="32"/>
      <c r="O32" s="32"/>
      <c r="P32" s="32"/>
      <c r="Q32" s="32"/>
      <c r="R32" s="32"/>
      <c r="S32" s="32"/>
      <c r="T32" s="32"/>
      <c r="U32" s="32"/>
      <c r="V32" s="36"/>
    </row>
    <row r="33" spans="2:22" x14ac:dyDescent="0.25">
      <c r="B33" s="479"/>
      <c r="C33" s="477"/>
      <c r="D33" s="475"/>
      <c r="E33" s="106" t="s">
        <v>105</v>
      </c>
      <c r="F33" s="34" t="s">
        <v>104</v>
      </c>
      <c r="G33" s="34" t="s">
        <v>93</v>
      </c>
      <c r="H33" s="34" t="str">
        <f>"https://"&amp;Data!U5&amp;"/"&amp;Data!D11&amp;"/"&amp;C30&amp;"/innovaphone-logging"</f>
        <v>https://apps.example.com/sip-domain.com/events/innovaphone-logging</v>
      </c>
      <c r="I33" s="32"/>
      <c r="J33" s="32"/>
      <c r="K33" s="32"/>
      <c r="L33" s="32"/>
      <c r="M33" s="32"/>
      <c r="N33" s="32"/>
      <c r="O33" s="32"/>
      <c r="P33" s="32"/>
      <c r="Q33" s="32"/>
      <c r="R33" s="32"/>
      <c r="S33" s="32"/>
      <c r="T33" s="32"/>
      <c r="U33" s="32"/>
      <c r="V33" s="36"/>
    </row>
    <row r="34" spans="2:22" ht="4.5" customHeight="1" x14ac:dyDescent="0.25">
      <c r="B34" s="479"/>
      <c r="C34" s="110"/>
      <c r="D34" s="316"/>
      <c r="E34" s="106"/>
      <c r="F34" s="34"/>
      <c r="G34" s="34"/>
      <c r="H34" s="34"/>
      <c r="I34" s="32"/>
      <c r="J34" s="32"/>
      <c r="K34" s="32"/>
      <c r="L34" s="32"/>
      <c r="M34" s="32"/>
      <c r="N34" s="32"/>
      <c r="O34" s="32"/>
      <c r="P34" s="32"/>
      <c r="Q34" s="32"/>
      <c r="R34" s="32"/>
      <c r="S34" s="32"/>
      <c r="T34" s="32"/>
      <c r="U34" s="32"/>
      <c r="V34" s="36"/>
    </row>
    <row r="35" spans="2:22" ht="30" x14ac:dyDescent="0.25">
      <c r="B35" s="479"/>
      <c r="C35" s="111" t="s">
        <v>91</v>
      </c>
      <c r="D35" s="317" t="s">
        <v>403</v>
      </c>
      <c r="E35" s="106" t="s">
        <v>92</v>
      </c>
      <c r="F35" s="34" t="s">
        <v>91</v>
      </c>
      <c r="G35" s="34" t="s">
        <v>92</v>
      </c>
      <c r="H35" s="34" t="str">
        <f>"https://"&amp;Data!U5&amp;"/"&amp;Data!D11&amp;"/"&amp;C35&amp;"/innovaphone-fax"</f>
        <v>https://apps.example.com/sip-domain.com/fax/innovaphone-fax</v>
      </c>
      <c r="I35" s="32"/>
      <c r="J35" s="32"/>
      <c r="K35" s="32"/>
      <c r="L35" s="32"/>
      <c r="M35" s="32"/>
      <c r="N35" s="32"/>
      <c r="O35" s="32"/>
      <c r="P35" s="32"/>
      <c r="Q35" s="32"/>
      <c r="R35" s="32"/>
      <c r="S35" s="32"/>
      <c r="T35" s="32"/>
      <c r="U35" s="32"/>
      <c r="V35" s="36"/>
    </row>
    <row r="36" spans="2:22" ht="30" x14ac:dyDescent="0.25">
      <c r="B36" s="479"/>
      <c r="C36" s="111" t="s">
        <v>89</v>
      </c>
      <c r="D36" s="317" t="s">
        <v>403</v>
      </c>
      <c r="E36" s="106" t="s">
        <v>90</v>
      </c>
      <c r="F36" s="34" t="s">
        <v>89</v>
      </c>
      <c r="G36" s="34" t="s">
        <v>88</v>
      </c>
      <c r="H36" s="34" t="str">
        <f>"https://"&amp;Data!U5&amp;"/"&amp;Data!D11&amp;"/"&amp;C36&amp;"/vm.xml?$_pbxmwidir=vm_files&amp;amp;$app=on"</f>
        <v>https://apps.example.com/sip-domain.com/voicemail_en/vm.xml?$_pbxmwidir=vm_files&amp;amp;$app=on</v>
      </c>
      <c r="I36" s="32"/>
      <c r="J36" s="32"/>
      <c r="K36" s="32"/>
      <c r="L36" s="32"/>
      <c r="M36" s="32"/>
      <c r="N36" s="32"/>
      <c r="O36" s="32"/>
      <c r="P36" s="32"/>
      <c r="Q36" s="32"/>
      <c r="R36" s="32"/>
      <c r="S36" s="32"/>
      <c r="T36" s="32"/>
      <c r="U36" s="32"/>
      <c r="V36" s="36"/>
    </row>
    <row r="37" spans="2:22" ht="30" x14ac:dyDescent="0.25">
      <c r="B37" s="480"/>
      <c r="C37" s="111" t="s">
        <v>84</v>
      </c>
      <c r="D37" s="317" t="s">
        <v>403</v>
      </c>
      <c r="E37" s="106" t="s">
        <v>87</v>
      </c>
      <c r="F37" s="34" t="s">
        <v>86</v>
      </c>
      <c r="G37" s="34" t="s">
        <v>85</v>
      </c>
      <c r="H37" s="323" t="str">
        <f>"https://"&amp;Data!U5&amp;"/"&amp;Data!D11&amp;"/"&amp;C37&amp;"/innovaphone-messages-api"</f>
        <v>https://apps.example.com/sip-domain.com/messages/innovaphone-messages-api</v>
      </c>
      <c r="I37" s="32"/>
      <c r="J37" s="32"/>
      <c r="K37" s="32"/>
      <c r="L37" s="32"/>
      <c r="M37" s="32"/>
      <c r="N37" s="32"/>
      <c r="O37" s="97"/>
      <c r="P37" s="32"/>
      <c r="Q37" s="32"/>
      <c r="R37" s="32"/>
      <c r="S37" s="32"/>
      <c r="T37" s="32"/>
      <c r="U37" s="32"/>
      <c r="V37" s="36"/>
    </row>
    <row r="38" spans="2:22" ht="4.5" customHeight="1" x14ac:dyDescent="0.25">
      <c r="C38" s="112"/>
      <c r="D38" s="115"/>
      <c r="E38" s="105"/>
      <c r="F38" s="31"/>
      <c r="G38" s="31"/>
      <c r="H38" s="31"/>
      <c r="I38" s="32"/>
      <c r="J38" s="32"/>
      <c r="K38" s="32"/>
      <c r="L38" s="32"/>
      <c r="M38" s="32"/>
      <c r="N38" s="32"/>
      <c r="O38" s="97"/>
      <c r="P38" s="32"/>
      <c r="Q38" s="32"/>
      <c r="R38" s="32"/>
      <c r="S38" s="32"/>
      <c r="T38" s="32"/>
      <c r="U38" s="32"/>
      <c r="V38" s="35"/>
    </row>
    <row r="39" spans="2:22" ht="39.6" customHeight="1" thickBot="1" x14ac:dyDescent="0.3">
      <c r="C39" s="468" t="s">
        <v>692</v>
      </c>
      <c r="D39" s="469"/>
      <c r="E39" s="348" t="s">
        <v>81</v>
      </c>
      <c r="F39" s="349" t="s">
        <v>82</v>
      </c>
      <c r="G39" s="349" t="s">
        <v>81</v>
      </c>
      <c r="H39" s="349" t="s">
        <v>80</v>
      </c>
      <c r="I39" s="465" t="s">
        <v>691</v>
      </c>
      <c r="J39" s="466"/>
      <c r="K39" s="466"/>
      <c r="L39" s="466"/>
      <c r="M39" s="466"/>
      <c r="N39" s="466"/>
      <c r="O39" s="466"/>
      <c r="P39" s="466"/>
      <c r="Q39" s="466"/>
      <c r="R39" s="466"/>
      <c r="S39" s="466"/>
      <c r="T39" s="466"/>
      <c r="U39" s="466"/>
      <c r="V39" s="467"/>
    </row>
  </sheetData>
  <mergeCells count="19">
    <mergeCell ref="B7:B37"/>
    <mergeCell ref="C28:C29"/>
    <mergeCell ref="D28:D29"/>
    <mergeCell ref="I39:V39"/>
    <mergeCell ref="C39:D39"/>
    <mergeCell ref="C7:C9"/>
    <mergeCell ref="D7:D9"/>
    <mergeCell ref="D10:D13"/>
    <mergeCell ref="D14:D17"/>
    <mergeCell ref="D21:D22"/>
    <mergeCell ref="C14:C17"/>
    <mergeCell ref="C21:C22"/>
    <mergeCell ref="C10:C13"/>
    <mergeCell ref="D23:D25"/>
    <mergeCell ref="D26:D27"/>
    <mergeCell ref="D30:D33"/>
    <mergeCell ref="C30:C33"/>
    <mergeCell ref="C26:C27"/>
    <mergeCell ref="C23:C25"/>
  </mergeCells>
  <pageMargins left="0.7" right="0.7" top="0.78740157499999996" bottom="0.78740157499999996" header="0.3" footer="0.3"/>
  <pageSetup orientation="portrait" horizontalDpi="0" verticalDpi="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3">
    <tabColor theme="1" tint="0.499984740745262"/>
  </sheetPr>
  <dimension ref="B2:Y39"/>
  <sheetViews>
    <sheetView zoomScale="85" zoomScaleNormal="85" workbookViewId="0"/>
  </sheetViews>
  <sheetFormatPr baseColWidth="10" defaultRowHeight="15" x14ac:dyDescent="0.25"/>
  <cols>
    <col min="1" max="1" width="3.140625" customWidth="1"/>
    <col min="2" max="2" width="2.7109375" customWidth="1"/>
    <col min="3" max="3" width="22" customWidth="1"/>
    <col min="4" max="4" width="2.7109375" customWidth="1"/>
    <col min="5" max="5" width="11.42578125" customWidth="1"/>
    <col min="6" max="6" width="2.7109375" customWidth="1"/>
    <col min="7" max="7" width="22" customWidth="1"/>
    <col min="8" max="8" width="7.42578125" customWidth="1"/>
    <col min="9" max="9" width="16" customWidth="1"/>
    <col min="10" max="10" width="2.7109375" customWidth="1"/>
    <col min="11" max="11" width="22" customWidth="1"/>
    <col min="12" max="12" width="2.7109375" customWidth="1"/>
    <col min="13" max="13" width="8" customWidth="1"/>
    <col min="14" max="14" width="2.7109375" customWidth="1"/>
    <col min="15" max="15" width="15.7109375" bestFit="1" customWidth="1"/>
    <col min="16" max="16" width="15.140625" customWidth="1"/>
    <col min="17" max="17" width="2.7109375" customWidth="1"/>
    <col min="18" max="18" width="5.5703125" customWidth="1"/>
    <col min="19" max="19" width="21.85546875" style="232" bestFit="1" customWidth="1"/>
    <col min="20" max="20" width="5.5703125" customWidth="1"/>
    <col min="21" max="21" width="2.85546875" customWidth="1"/>
    <col min="22" max="22" width="21.85546875" bestFit="1" customWidth="1"/>
    <col min="23" max="23" width="5" bestFit="1" customWidth="1"/>
    <col min="24" max="24" width="14.7109375" bestFit="1" customWidth="1"/>
    <col min="25" max="25" width="2.85546875" customWidth="1"/>
  </cols>
  <sheetData>
    <row r="2" spans="2:19" ht="15.75" thickBot="1" x14ac:dyDescent="0.3">
      <c r="B2" s="226"/>
      <c r="C2" s="227"/>
      <c r="D2" s="228"/>
      <c r="F2" s="226"/>
      <c r="G2" s="227"/>
      <c r="H2" s="228"/>
      <c r="J2" s="226"/>
      <c r="K2" s="227"/>
      <c r="L2" s="228"/>
      <c r="N2" s="229"/>
      <c r="O2" s="230"/>
      <c r="P2" s="230"/>
      <c r="Q2" s="231"/>
    </row>
    <row r="3" spans="2:19" x14ac:dyDescent="0.25">
      <c r="B3" s="233"/>
      <c r="C3" s="234" t="s">
        <v>246</v>
      </c>
      <c r="D3" s="235"/>
      <c r="F3" s="233"/>
      <c r="G3" s="234" t="s">
        <v>247</v>
      </c>
      <c r="H3" s="235"/>
      <c r="J3" s="233"/>
      <c r="K3" s="234" t="s">
        <v>358</v>
      </c>
      <c r="L3" s="235"/>
      <c r="N3" s="236"/>
      <c r="O3" s="481" t="s">
        <v>324</v>
      </c>
      <c r="P3" s="482"/>
      <c r="Q3" s="237"/>
      <c r="S3" s="238" t="s">
        <v>325</v>
      </c>
    </row>
    <row r="4" spans="2:19" x14ac:dyDescent="0.25">
      <c r="B4" s="233"/>
      <c r="C4" s="239" t="str">
        <f>Data!D21</f>
        <v>192.168.178.214</v>
      </c>
      <c r="D4" s="235"/>
      <c r="F4" s="233"/>
      <c r="G4" s="239" t="str">
        <f>Data!D28</f>
        <v>192.168.178.216</v>
      </c>
      <c r="H4" s="235"/>
      <c r="J4" s="233"/>
      <c r="K4" s="239" t="str">
        <f>Data!D32</f>
        <v>192.168.100.24</v>
      </c>
      <c r="L4" s="235"/>
      <c r="N4" s="236"/>
      <c r="O4" s="483" t="str">
        <f>Data!D15</f>
        <v>192.168.178.220</v>
      </c>
      <c r="P4" s="484"/>
      <c r="Q4" s="237"/>
      <c r="S4" s="398" t="str">
        <f>Data!D13</f>
        <v>p.p.p.p</v>
      </c>
    </row>
    <row r="5" spans="2:19" x14ac:dyDescent="0.25">
      <c r="B5" s="233"/>
      <c r="C5" s="240" t="str">
        <f>Data!D22</f>
        <v>pbx.example.com</v>
      </c>
      <c r="D5" s="235"/>
      <c r="F5" s="233"/>
      <c r="G5" s="239" t="str">
        <f>Data!D29</f>
        <v>hannover-pbx.example.com</v>
      </c>
      <c r="H5" s="235"/>
      <c r="J5" s="233"/>
      <c r="K5" s="239" t="str">
        <f>Data!D33</f>
        <v>slave2.example.com</v>
      </c>
      <c r="L5" s="235"/>
      <c r="N5" s="236"/>
      <c r="O5" s="483" t="str">
        <f>Data!D16</f>
        <v>turn.example.com</v>
      </c>
      <c r="P5" s="484"/>
      <c r="Q5" s="237"/>
      <c r="S5" s="241"/>
    </row>
    <row r="6" spans="2:19" x14ac:dyDescent="0.25">
      <c r="B6" s="233"/>
      <c r="C6" s="242">
        <v>80</v>
      </c>
      <c r="D6" s="235"/>
      <c r="F6" s="233"/>
      <c r="G6" s="242">
        <v>80</v>
      </c>
      <c r="H6" s="235"/>
      <c r="J6" s="233"/>
      <c r="K6" s="242">
        <v>80</v>
      </c>
      <c r="L6" s="235"/>
      <c r="N6" s="236"/>
      <c r="O6" s="242">
        <v>80</v>
      </c>
      <c r="P6" s="243" t="s">
        <v>326</v>
      </c>
      <c r="Q6" s="237"/>
      <c r="S6" s="244" t="s">
        <v>327</v>
      </c>
    </row>
    <row r="7" spans="2:19" x14ac:dyDescent="0.25">
      <c r="B7" s="233"/>
      <c r="C7" s="245">
        <v>443</v>
      </c>
      <c r="D7" s="235"/>
      <c r="F7" s="233"/>
      <c r="G7" s="245">
        <v>443</v>
      </c>
      <c r="H7" s="235"/>
      <c r="J7" s="233"/>
      <c r="K7" s="245">
        <v>443</v>
      </c>
      <c r="L7" s="235"/>
      <c r="N7" s="236"/>
      <c r="O7" s="245">
        <v>443</v>
      </c>
      <c r="P7" s="305">
        <v>8443</v>
      </c>
      <c r="Q7" s="237"/>
      <c r="S7" s="306">
        <v>443</v>
      </c>
    </row>
    <row r="8" spans="2:19" x14ac:dyDescent="0.25">
      <c r="B8" s="233"/>
      <c r="C8" s="245">
        <v>1720</v>
      </c>
      <c r="D8" s="235"/>
      <c r="F8" s="233"/>
      <c r="G8" s="245">
        <v>1720</v>
      </c>
      <c r="H8" s="235"/>
      <c r="J8" s="233"/>
      <c r="K8" s="245">
        <v>1720</v>
      </c>
      <c r="L8" s="235"/>
      <c r="N8" s="236"/>
      <c r="O8" s="245">
        <v>1720</v>
      </c>
      <c r="P8" s="243" t="s">
        <v>328</v>
      </c>
      <c r="Q8" s="237"/>
      <c r="S8" s="241"/>
    </row>
    <row r="9" spans="2:19" x14ac:dyDescent="0.25">
      <c r="B9" s="233"/>
      <c r="C9" s="245">
        <v>1300</v>
      </c>
      <c r="D9" s="235"/>
      <c r="F9" s="233"/>
      <c r="G9" s="245">
        <v>1300</v>
      </c>
      <c r="H9" s="235"/>
      <c r="J9" s="233"/>
      <c r="K9" s="245">
        <v>1300</v>
      </c>
      <c r="L9" s="235"/>
      <c r="N9" s="236"/>
      <c r="O9" s="245">
        <v>1300</v>
      </c>
      <c r="P9" s="246">
        <v>1300</v>
      </c>
      <c r="Q9" s="237"/>
      <c r="S9" s="241">
        <v>1300</v>
      </c>
    </row>
    <row r="10" spans="2:19" x14ac:dyDescent="0.25">
      <c r="B10" s="233"/>
      <c r="C10" s="247">
        <v>389</v>
      </c>
      <c r="D10" s="235"/>
      <c r="F10" s="233"/>
      <c r="G10" s="247">
        <v>389</v>
      </c>
      <c r="H10" s="235"/>
      <c r="J10" s="233"/>
      <c r="K10" s="247">
        <v>389</v>
      </c>
      <c r="L10" s="235"/>
      <c r="N10" s="236"/>
      <c r="O10" s="245">
        <v>389</v>
      </c>
      <c r="P10" s="243" t="s">
        <v>328</v>
      </c>
      <c r="Q10" s="237"/>
      <c r="S10" s="241"/>
    </row>
    <row r="11" spans="2:19" x14ac:dyDescent="0.25">
      <c r="B11" s="233"/>
      <c r="C11" s="248">
        <v>636</v>
      </c>
      <c r="D11" s="235"/>
      <c r="F11" s="233"/>
      <c r="G11" s="248">
        <v>636</v>
      </c>
      <c r="H11" s="235"/>
      <c r="J11" s="233"/>
      <c r="K11" s="248">
        <v>636</v>
      </c>
      <c r="L11" s="235"/>
      <c r="N11" s="236"/>
      <c r="O11" s="248">
        <v>636</v>
      </c>
      <c r="P11" s="249">
        <v>636</v>
      </c>
      <c r="Q11" s="237"/>
      <c r="S11" s="241">
        <v>636</v>
      </c>
    </row>
    <row r="12" spans="2:19" x14ac:dyDescent="0.25">
      <c r="B12" s="250"/>
      <c r="C12" s="251"/>
      <c r="D12" s="252"/>
      <c r="F12" s="250"/>
      <c r="G12" s="251"/>
      <c r="H12" s="252"/>
      <c r="J12" s="250"/>
      <c r="K12" s="251"/>
      <c r="L12" s="252"/>
      <c r="N12" s="236"/>
      <c r="O12" s="117"/>
      <c r="P12" s="117"/>
      <c r="Q12" s="237"/>
      <c r="S12" s="241"/>
    </row>
    <row r="13" spans="2:19" ht="15.75" thickBot="1" x14ac:dyDescent="0.3">
      <c r="N13" s="236"/>
      <c r="O13" s="253" t="s">
        <v>867</v>
      </c>
      <c r="P13" s="254">
        <v>3478</v>
      </c>
      <c r="Q13" s="237"/>
      <c r="S13" s="255" t="s">
        <v>329</v>
      </c>
    </row>
    <row r="14" spans="2:19" x14ac:dyDescent="0.25">
      <c r="B14" s="226"/>
      <c r="C14" s="227"/>
      <c r="D14" s="228"/>
      <c r="N14" s="256"/>
      <c r="O14" s="257"/>
      <c r="P14" s="257"/>
      <c r="Q14" s="258"/>
    </row>
    <row r="15" spans="2:19" x14ac:dyDescent="0.25">
      <c r="B15" s="233"/>
      <c r="C15" s="234" t="s">
        <v>323</v>
      </c>
      <c r="D15" s="235"/>
      <c r="F15" s="259"/>
      <c r="G15" s="260"/>
      <c r="H15" s="260"/>
      <c r="I15" s="260"/>
      <c r="J15" s="261"/>
    </row>
    <row r="16" spans="2:19" x14ac:dyDescent="0.25">
      <c r="B16" s="233"/>
      <c r="C16" s="239" t="str">
        <f>Data!D25</f>
        <v>192.168.1.12</v>
      </c>
      <c r="D16" s="235"/>
      <c r="F16" s="262"/>
      <c r="G16" s="263" t="s">
        <v>331</v>
      </c>
      <c r="H16" s="264"/>
      <c r="I16" s="264"/>
      <c r="J16" s="265"/>
    </row>
    <row r="17" spans="2:25" x14ac:dyDescent="0.25">
      <c r="B17" s="233"/>
      <c r="C17" s="239" t="str">
        <f>Data!D26</f>
        <v>stdby.example.com</v>
      </c>
      <c r="D17" s="235"/>
      <c r="F17" s="262"/>
      <c r="G17" s="264" t="s">
        <v>265</v>
      </c>
      <c r="H17" s="266" t="s">
        <v>187</v>
      </c>
      <c r="I17" s="264" t="s">
        <v>332</v>
      </c>
      <c r="J17" s="265"/>
      <c r="U17" s="259"/>
      <c r="V17" s="260"/>
      <c r="W17" s="260"/>
      <c r="X17" s="260"/>
      <c r="Y17" s="261"/>
    </row>
    <row r="18" spans="2:25" x14ac:dyDescent="0.25">
      <c r="B18" s="233"/>
      <c r="C18" s="242">
        <v>80</v>
      </c>
      <c r="D18" s="235"/>
      <c r="F18" s="262"/>
      <c r="G18" s="268" t="str">
        <f>$C$5</f>
        <v>pbx.example.com</v>
      </c>
      <c r="H18" s="269">
        <f>C7</f>
        <v>443</v>
      </c>
      <c r="I18" s="270" t="str">
        <f>$C$4</f>
        <v>192.168.178.214</v>
      </c>
      <c r="J18" s="265"/>
      <c r="U18" s="262"/>
      <c r="V18" s="263" t="s">
        <v>333</v>
      </c>
      <c r="W18" s="264"/>
      <c r="X18" s="264"/>
      <c r="Y18" s="265"/>
    </row>
    <row r="19" spans="2:25" x14ac:dyDescent="0.25">
      <c r="B19" s="233"/>
      <c r="C19" s="245">
        <v>443</v>
      </c>
      <c r="D19" s="235"/>
      <c r="F19" s="262"/>
      <c r="G19" s="271" t="str">
        <f>$C$5</f>
        <v>pbx.example.com</v>
      </c>
      <c r="H19" s="272">
        <f>C9</f>
        <v>1300</v>
      </c>
      <c r="I19" s="273" t="str">
        <f>$C$4</f>
        <v>192.168.178.214</v>
      </c>
      <c r="J19" s="265"/>
      <c r="U19" s="262"/>
      <c r="V19" s="268" t="str">
        <f t="shared" ref="V19:W30" si="0">G18</f>
        <v>pbx.example.com</v>
      </c>
      <c r="W19" s="269">
        <f t="shared" si="0"/>
        <v>443</v>
      </c>
      <c r="X19" s="270" t="str">
        <f>Data!$D$13</f>
        <v>p.p.p.p</v>
      </c>
      <c r="Y19" s="265"/>
    </row>
    <row r="20" spans="2:25" x14ac:dyDescent="0.25">
      <c r="B20" s="233"/>
      <c r="C20" s="245">
        <v>1720</v>
      </c>
      <c r="D20" s="235"/>
      <c r="F20" s="262"/>
      <c r="G20" s="271" t="str">
        <f>$C$5</f>
        <v>pbx.example.com</v>
      </c>
      <c r="H20" s="272">
        <f>C11</f>
        <v>636</v>
      </c>
      <c r="I20" s="273" t="str">
        <f>$C$4</f>
        <v>192.168.178.214</v>
      </c>
      <c r="J20" s="265"/>
      <c r="U20" s="262"/>
      <c r="V20" s="271" t="str">
        <f t="shared" si="0"/>
        <v>pbx.example.com</v>
      </c>
      <c r="W20" s="272">
        <f t="shared" si="0"/>
        <v>1300</v>
      </c>
      <c r="X20" s="273" t="str">
        <f>Data!$D$13</f>
        <v>p.p.p.p</v>
      </c>
      <c r="Y20" s="265"/>
    </row>
    <row r="21" spans="2:25" x14ac:dyDescent="0.25">
      <c r="B21" s="233"/>
      <c r="C21" s="245">
        <v>1300</v>
      </c>
      <c r="D21" s="235"/>
      <c r="F21" s="262"/>
      <c r="G21" s="271" t="str">
        <f>$C$17</f>
        <v>stdby.example.com</v>
      </c>
      <c r="H21" s="272">
        <f>C19</f>
        <v>443</v>
      </c>
      <c r="I21" s="273" t="str">
        <f>$C$16</f>
        <v>192.168.1.12</v>
      </c>
      <c r="J21" s="265"/>
      <c r="U21" s="262"/>
      <c r="V21" s="271" t="str">
        <f t="shared" si="0"/>
        <v>pbx.example.com</v>
      </c>
      <c r="W21" s="272">
        <f t="shared" si="0"/>
        <v>636</v>
      </c>
      <c r="X21" s="273" t="str">
        <f>Data!$D$13</f>
        <v>p.p.p.p</v>
      </c>
      <c r="Y21" s="265"/>
    </row>
    <row r="22" spans="2:25" x14ac:dyDescent="0.25">
      <c r="B22" s="233"/>
      <c r="C22" s="247">
        <v>389</v>
      </c>
      <c r="D22" s="235"/>
      <c r="F22" s="262"/>
      <c r="G22" s="271" t="str">
        <f>$C$17</f>
        <v>stdby.example.com</v>
      </c>
      <c r="H22" s="272">
        <f>C21</f>
        <v>1300</v>
      </c>
      <c r="I22" s="273" t="str">
        <f>$C$16</f>
        <v>192.168.1.12</v>
      </c>
      <c r="J22" s="265"/>
      <c r="U22" s="262"/>
      <c r="V22" s="271" t="str">
        <f t="shared" si="0"/>
        <v>stdby.example.com</v>
      </c>
      <c r="W22" s="272">
        <f t="shared" si="0"/>
        <v>443</v>
      </c>
      <c r="X22" s="273" t="str">
        <f>Data!$D$13</f>
        <v>p.p.p.p</v>
      </c>
      <c r="Y22" s="265"/>
    </row>
    <row r="23" spans="2:25" x14ac:dyDescent="0.25">
      <c r="B23" s="233"/>
      <c r="C23" s="248">
        <v>636</v>
      </c>
      <c r="D23" s="235"/>
      <c r="F23" s="262"/>
      <c r="G23" s="271" t="str">
        <f>$C$17</f>
        <v>stdby.example.com</v>
      </c>
      <c r="H23" s="272">
        <v>636</v>
      </c>
      <c r="I23" s="273" t="str">
        <f>$C$16</f>
        <v>192.168.1.12</v>
      </c>
      <c r="J23" s="265"/>
      <c r="U23" s="262"/>
      <c r="V23" s="271" t="str">
        <f t="shared" si="0"/>
        <v>stdby.example.com</v>
      </c>
      <c r="W23" s="272">
        <f t="shared" si="0"/>
        <v>1300</v>
      </c>
      <c r="X23" s="273" t="str">
        <f>Data!$D$13</f>
        <v>p.p.p.p</v>
      </c>
      <c r="Y23" s="265"/>
    </row>
    <row r="24" spans="2:25" x14ac:dyDescent="0.25">
      <c r="B24" s="250"/>
      <c r="C24" s="251"/>
      <c r="D24" s="252"/>
      <c r="F24" s="262"/>
      <c r="G24" s="271" t="str">
        <f>$G$5</f>
        <v>hannover-pbx.example.com</v>
      </c>
      <c r="H24" s="272">
        <f>G7</f>
        <v>443</v>
      </c>
      <c r="I24" s="273" t="str">
        <f>$G$4</f>
        <v>192.168.178.216</v>
      </c>
      <c r="J24" s="265"/>
      <c r="U24" s="262"/>
      <c r="V24" s="271" t="str">
        <f t="shared" si="0"/>
        <v>stdby.example.com</v>
      </c>
      <c r="W24" s="272">
        <f t="shared" si="0"/>
        <v>636</v>
      </c>
      <c r="X24" s="273" t="str">
        <f>Data!$D$13</f>
        <v>p.p.p.p</v>
      </c>
      <c r="Y24" s="265"/>
    </row>
    <row r="25" spans="2:25" x14ac:dyDescent="0.25">
      <c r="F25" s="262"/>
      <c r="G25" s="271" t="str">
        <f>$G$5</f>
        <v>hannover-pbx.example.com</v>
      </c>
      <c r="H25" s="272">
        <f>G9</f>
        <v>1300</v>
      </c>
      <c r="I25" s="273" t="str">
        <f>$G$4</f>
        <v>192.168.178.216</v>
      </c>
      <c r="J25" s="265"/>
      <c r="U25" s="262"/>
      <c r="V25" s="271" t="str">
        <f t="shared" si="0"/>
        <v>hannover-pbx.example.com</v>
      </c>
      <c r="W25" s="272">
        <f t="shared" si="0"/>
        <v>443</v>
      </c>
      <c r="X25" s="273" t="str">
        <f>Data!$D$13</f>
        <v>p.p.p.p</v>
      </c>
      <c r="Y25" s="265"/>
    </row>
    <row r="26" spans="2:25" x14ac:dyDescent="0.25">
      <c r="B26" s="226"/>
      <c r="C26" s="227"/>
      <c r="D26" s="228"/>
      <c r="F26" s="262"/>
      <c r="G26" s="271" t="str">
        <f>$G$5</f>
        <v>hannover-pbx.example.com</v>
      </c>
      <c r="H26" s="272">
        <f>G11</f>
        <v>636</v>
      </c>
      <c r="I26" s="273" t="str">
        <f>$G$4</f>
        <v>192.168.178.216</v>
      </c>
      <c r="J26" s="265"/>
      <c r="U26" s="262"/>
      <c r="V26" s="271" t="str">
        <f t="shared" si="0"/>
        <v>hannover-pbx.example.com</v>
      </c>
      <c r="W26" s="272">
        <f t="shared" si="0"/>
        <v>1300</v>
      </c>
      <c r="X26" s="273" t="str">
        <f>Data!$D$13</f>
        <v>p.p.p.p</v>
      </c>
      <c r="Y26" s="265"/>
    </row>
    <row r="27" spans="2:25" x14ac:dyDescent="0.25">
      <c r="B27" s="233"/>
      <c r="C27" s="234" t="s">
        <v>330</v>
      </c>
      <c r="D27" s="235"/>
      <c r="F27" s="262"/>
      <c r="G27" s="271" t="str">
        <f>C29</f>
        <v>apps.example.com</v>
      </c>
      <c r="H27" s="272">
        <f>C30</f>
        <v>443</v>
      </c>
      <c r="I27" s="273" t="str">
        <f>C28</f>
        <v>192.168.178.215</v>
      </c>
      <c r="J27" s="265"/>
      <c r="U27" s="262"/>
      <c r="V27" s="271" t="str">
        <f t="shared" si="0"/>
        <v>hannover-pbx.example.com</v>
      </c>
      <c r="W27" s="272">
        <f t="shared" si="0"/>
        <v>636</v>
      </c>
      <c r="X27" s="273" t="str">
        <f>Data!$D$13</f>
        <v>p.p.p.p</v>
      </c>
      <c r="Y27" s="265"/>
    </row>
    <row r="28" spans="2:25" x14ac:dyDescent="0.25">
      <c r="B28" s="233"/>
      <c r="C28" s="239" t="str">
        <f>Data!D18</f>
        <v>192.168.178.215</v>
      </c>
      <c r="D28" s="235"/>
      <c r="F28" s="262"/>
      <c r="G28" s="271" t="str">
        <f>C29</f>
        <v>apps.example.com</v>
      </c>
      <c r="H28" s="272">
        <f>C31</f>
        <v>636</v>
      </c>
      <c r="I28" s="273" t="str">
        <f>C28</f>
        <v>192.168.178.215</v>
      </c>
      <c r="J28" s="265"/>
      <c r="U28" s="262"/>
      <c r="V28" s="271" t="str">
        <f t="shared" si="0"/>
        <v>apps.example.com</v>
      </c>
      <c r="W28" s="272">
        <f t="shared" si="0"/>
        <v>443</v>
      </c>
      <c r="X28" s="273" t="str">
        <f>Data!$D$13</f>
        <v>p.p.p.p</v>
      </c>
      <c r="Y28" s="265"/>
    </row>
    <row r="29" spans="2:25" x14ac:dyDescent="0.25">
      <c r="B29" s="233"/>
      <c r="C29" s="239" t="str">
        <f>Data!D19</f>
        <v>apps.example.com</v>
      </c>
      <c r="D29" s="235"/>
      <c r="F29" s="262"/>
      <c r="G29" s="271" t="str">
        <f>C37</f>
        <v>directory.example.com</v>
      </c>
      <c r="H29" s="272">
        <f>C38</f>
        <v>636</v>
      </c>
      <c r="I29" s="273" t="str">
        <f>C36</f>
        <v>192.168.1.4</v>
      </c>
      <c r="J29" s="265"/>
      <c r="U29" s="262"/>
      <c r="V29" s="271" t="str">
        <f t="shared" si="0"/>
        <v>apps.example.com</v>
      </c>
      <c r="W29" s="272">
        <f t="shared" si="0"/>
        <v>636</v>
      </c>
      <c r="X29" s="273" t="str">
        <f>Data!$D$13</f>
        <v>p.p.p.p</v>
      </c>
      <c r="Y29" s="265"/>
    </row>
    <row r="30" spans="2:25" x14ac:dyDescent="0.25">
      <c r="B30" s="233"/>
      <c r="C30" s="267">
        <v>443</v>
      </c>
      <c r="D30" s="235"/>
      <c r="F30" s="262"/>
      <c r="G30" s="271" t="str">
        <f>Data!D16</f>
        <v>turn.example.com</v>
      </c>
      <c r="H30" s="272">
        <f>P13</f>
        <v>3478</v>
      </c>
      <c r="I30" s="273" t="str">
        <f>Data!D15</f>
        <v>192.168.178.220</v>
      </c>
      <c r="J30" s="265"/>
      <c r="U30" s="262"/>
      <c r="V30" s="271" t="str">
        <f t="shared" si="0"/>
        <v>directory.example.com</v>
      </c>
      <c r="W30" s="272">
        <f t="shared" si="0"/>
        <v>636</v>
      </c>
      <c r="X30" s="273" t="str">
        <f>Data!$D$13</f>
        <v>p.p.p.p</v>
      </c>
      <c r="Y30" s="265"/>
    </row>
    <row r="31" spans="2:25" x14ac:dyDescent="0.25">
      <c r="B31" s="233"/>
      <c r="C31" s="248">
        <v>636</v>
      </c>
      <c r="D31" s="235"/>
      <c r="F31" s="262"/>
      <c r="G31" s="275" t="s">
        <v>335</v>
      </c>
      <c r="H31" s="276">
        <f>P13</f>
        <v>3478</v>
      </c>
      <c r="I31" s="277" t="s">
        <v>336</v>
      </c>
      <c r="J31" s="265"/>
      <c r="U31" s="262"/>
      <c r="V31" s="271" t="str">
        <f>G30</f>
        <v>turn.example.com</v>
      </c>
      <c r="W31" s="272">
        <f>H30</f>
        <v>3478</v>
      </c>
      <c r="X31" s="273" t="str">
        <f>Data!$D$13</f>
        <v>p.p.p.p</v>
      </c>
      <c r="Y31" s="265"/>
    </row>
    <row r="32" spans="2:25" x14ac:dyDescent="0.25">
      <c r="B32" s="250"/>
      <c r="C32" s="251"/>
      <c r="D32" s="252"/>
      <c r="F32" s="262"/>
      <c r="G32" s="275" t="s">
        <v>264</v>
      </c>
      <c r="H32" s="276" t="s">
        <v>337</v>
      </c>
      <c r="I32" s="277" t="s">
        <v>336</v>
      </c>
      <c r="J32" s="265"/>
      <c r="U32" s="262"/>
      <c r="V32" s="275" t="str">
        <f>G31</f>
        <v>stun.innovaphone.com</v>
      </c>
      <c r="W32" s="276">
        <f>H31</f>
        <v>3478</v>
      </c>
      <c r="X32" s="278" t="s">
        <v>336</v>
      </c>
      <c r="Y32" s="265"/>
    </row>
    <row r="33" spans="2:25" x14ac:dyDescent="0.25">
      <c r="F33" s="279"/>
      <c r="G33" s="280"/>
      <c r="H33" s="280"/>
      <c r="I33" s="280"/>
      <c r="J33" s="281"/>
      <c r="U33" s="279"/>
      <c r="V33" s="280"/>
      <c r="W33" s="280"/>
      <c r="X33" s="280"/>
      <c r="Y33" s="281"/>
    </row>
    <row r="34" spans="2:25" x14ac:dyDescent="0.25">
      <c r="B34" s="226"/>
      <c r="C34" s="227"/>
      <c r="D34" s="228"/>
    </row>
    <row r="35" spans="2:25" x14ac:dyDescent="0.25">
      <c r="B35" s="233"/>
      <c r="C35" s="234" t="s">
        <v>334</v>
      </c>
      <c r="D35" s="235"/>
    </row>
    <row r="36" spans="2:25" x14ac:dyDescent="0.25">
      <c r="B36" s="233"/>
      <c r="C36" s="239" t="str">
        <f>Data!D40</f>
        <v>192.168.1.4</v>
      </c>
      <c r="D36" s="235"/>
    </row>
    <row r="37" spans="2:25" x14ac:dyDescent="0.25">
      <c r="B37" s="233"/>
      <c r="C37" s="239" t="str">
        <f>Data!D41</f>
        <v>directory.example.com</v>
      </c>
      <c r="D37" s="235"/>
    </row>
    <row r="38" spans="2:25" x14ac:dyDescent="0.25">
      <c r="B38" s="233"/>
      <c r="C38" s="274">
        <v>636</v>
      </c>
      <c r="D38" s="235"/>
    </row>
    <row r="39" spans="2:25" x14ac:dyDescent="0.25">
      <c r="B39" s="250"/>
      <c r="C39" s="251"/>
      <c r="D39" s="252"/>
    </row>
  </sheetData>
  <mergeCells count="3">
    <mergeCell ref="O3:P3"/>
    <mergeCell ref="O4:P4"/>
    <mergeCell ref="O5:P5"/>
  </mergeCells>
  <pageMargins left="0.7" right="0.7" top="0.78740157499999996" bottom="0.78740157499999996"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2:G233"/>
  <sheetViews>
    <sheetView zoomScale="85" zoomScaleNormal="85" workbookViewId="0"/>
  </sheetViews>
  <sheetFormatPr baseColWidth="10" defaultColWidth="11.42578125" defaultRowHeight="15" x14ac:dyDescent="0.25"/>
  <cols>
    <col min="1" max="1" width="4.5703125" style="1" customWidth="1"/>
    <col min="2" max="2" width="49.140625" style="1" customWidth="1"/>
    <col min="3" max="3" width="15.7109375" style="3" bestFit="1" customWidth="1"/>
    <col min="4" max="4" width="93.28515625" style="1" customWidth="1"/>
    <col min="5" max="5" width="99.85546875" style="1" bestFit="1" customWidth="1"/>
    <col min="6" max="6" width="9.140625" style="1" customWidth="1"/>
    <col min="7" max="7" width="6.7109375" style="1" hidden="1" customWidth="1"/>
    <col min="8" max="16384" width="11.42578125" style="1"/>
  </cols>
  <sheetData>
    <row r="2" spans="1:7" x14ac:dyDescent="0.25">
      <c r="B2" s="11" t="s">
        <v>34</v>
      </c>
      <c r="C2" s="10" t="s">
        <v>31</v>
      </c>
      <c r="D2" s="11" t="s">
        <v>32</v>
      </c>
      <c r="E2" s="11" t="s">
        <v>33</v>
      </c>
    </row>
    <row r="3" spans="1:7" x14ac:dyDescent="0.25">
      <c r="B3" s="4" t="s">
        <v>469</v>
      </c>
      <c r="C3" s="5" t="s">
        <v>35</v>
      </c>
      <c r="D3" s="359" t="s">
        <v>553</v>
      </c>
      <c r="E3" s="9" t="s">
        <v>164</v>
      </c>
      <c r="G3" s="1" t="s">
        <v>35</v>
      </c>
    </row>
    <row r="4" spans="1:7" x14ac:dyDescent="0.25">
      <c r="B4" s="4" t="s">
        <v>470</v>
      </c>
      <c r="C4" s="5" t="s">
        <v>35</v>
      </c>
      <c r="D4" s="359" t="s">
        <v>554</v>
      </c>
      <c r="E4" s="9" t="s">
        <v>25</v>
      </c>
      <c r="G4" s="1" t="s">
        <v>7</v>
      </c>
    </row>
    <row r="5" spans="1:7" x14ac:dyDescent="0.25">
      <c r="B5" s="4" t="s">
        <v>556</v>
      </c>
      <c r="C5" s="5" t="s">
        <v>35</v>
      </c>
      <c r="D5" s="360" t="s">
        <v>869</v>
      </c>
      <c r="E5" s="9"/>
      <c r="G5" s="1" t="s">
        <v>27</v>
      </c>
    </row>
    <row r="6" spans="1:7" x14ac:dyDescent="0.25">
      <c r="G6" s="1" t="s">
        <v>36</v>
      </c>
    </row>
    <row r="7" spans="1:7" x14ac:dyDescent="0.25">
      <c r="A7" s="2"/>
      <c r="B7" s="5" t="s">
        <v>1</v>
      </c>
      <c r="C7" s="5" t="s">
        <v>35</v>
      </c>
      <c r="D7" s="7"/>
      <c r="E7" s="15"/>
    </row>
    <row r="8" spans="1:7" x14ac:dyDescent="0.25">
      <c r="A8" s="2"/>
      <c r="B8" s="5" t="s">
        <v>0</v>
      </c>
      <c r="C8" s="5" t="s">
        <v>35</v>
      </c>
      <c r="D8" s="361" t="s">
        <v>870</v>
      </c>
      <c r="E8" s="15"/>
    </row>
    <row r="10" spans="1:7" x14ac:dyDescent="0.25">
      <c r="A10" s="2"/>
      <c r="B10" s="5" t="s">
        <v>780</v>
      </c>
      <c r="C10" s="5" t="s">
        <v>35</v>
      </c>
      <c r="D10" s="5" t="str">
        <f>"PBX-Master "&amp;Data!D23</f>
        <v>PBX-Master berlin</v>
      </c>
      <c r="E10" s="15"/>
    </row>
    <row r="11" spans="1:7" x14ac:dyDescent="0.25">
      <c r="A11" s="2"/>
      <c r="B11" s="5" t="s">
        <v>781</v>
      </c>
      <c r="C11" s="5" t="s">
        <v>35</v>
      </c>
      <c r="D11" s="374" t="s">
        <v>558</v>
      </c>
      <c r="E11" s="15"/>
    </row>
    <row r="12" spans="1:7" x14ac:dyDescent="0.25">
      <c r="B12" s="4" t="s">
        <v>782</v>
      </c>
      <c r="C12" s="5" t="s">
        <v>35</v>
      </c>
      <c r="D12" s="4" t="str">
        <f>"wss://"&amp;Data!U5&amp;"/"&amp;Data!D11&amp;"/"&amp;'Apps Objects'!$C$7&amp;"/sysclients"</f>
        <v>wss://apps.example.com/sip-domain.com/devices/sysclients</v>
      </c>
      <c r="E12" s="15"/>
    </row>
    <row r="14" spans="1:7" x14ac:dyDescent="0.25">
      <c r="B14" s="4" t="s">
        <v>676</v>
      </c>
    </row>
    <row r="15" spans="1:7" x14ac:dyDescent="0.25">
      <c r="B15" s="4" t="s">
        <v>699</v>
      </c>
      <c r="C15" s="5" t="s">
        <v>35</v>
      </c>
      <c r="D15" s="4"/>
      <c r="E15" s="9"/>
    </row>
    <row r="17" spans="1:5" x14ac:dyDescent="0.25">
      <c r="A17" s="2"/>
      <c r="B17" s="5" t="s">
        <v>783</v>
      </c>
      <c r="C17" s="5" t="s">
        <v>35</v>
      </c>
      <c r="D17" s="7" t="s">
        <v>698</v>
      </c>
      <c r="E17" s="15" t="s">
        <v>26</v>
      </c>
    </row>
    <row r="18" spans="1:5" x14ac:dyDescent="0.25">
      <c r="A18" s="2"/>
      <c r="B18" s="5" t="s">
        <v>784</v>
      </c>
      <c r="C18" s="5" t="s">
        <v>35</v>
      </c>
      <c r="D18" s="7"/>
      <c r="E18" s="15" t="s">
        <v>472</v>
      </c>
    </row>
    <row r="20" spans="1:5" x14ac:dyDescent="0.25">
      <c r="B20" s="4" t="s">
        <v>696</v>
      </c>
      <c r="C20" s="5" t="s">
        <v>35</v>
      </c>
      <c r="D20" s="7" t="s">
        <v>697</v>
      </c>
      <c r="E20" s="15" t="s">
        <v>697</v>
      </c>
    </row>
    <row r="22" spans="1:5" x14ac:dyDescent="0.25">
      <c r="A22" s="2"/>
      <c r="B22" s="5" t="s">
        <v>2</v>
      </c>
      <c r="C22" s="5" t="s">
        <v>35</v>
      </c>
      <c r="D22" s="4"/>
      <c r="E22" s="15"/>
    </row>
    <row r="23" spans="1:5" x14ac:dyDescent="0.25">
      <c r="A23" s="2"/>
      <c r="B23" s="5" t="s">
        <v>9</v>
      </c>
      <c r="C23" s="5" t="s">
        <v>35</v>
      </c>
      <c r="D23" s="5"/>
      <c r="E23" s="15"/>
    </row>
    <row r="25" spans="1:5" x14ac:dyDescent="0.25">
      <c r="A25" s="2"/>
      <c r="B25" s="5" t="s">
        <v>785</v>
      </c>
      <c r="C25" s="5"/>
      <c r="D25" s="7" t="s">
        <v>454</v>
      </c>
      <c r="E25" s="15" t="s">
        <v>362</v>
      </c>
    </row>
    <row r="26" spans="1:5" x14ac:dyDescent="0.25">
      <c r="A26" s="2"/>
      <c r="B26" s="5" t="s">
        <v>860</v>
      </c>
      <c r="C26" s="5"/>
      <c r="D26" s="7" t="s">
        <v>454</v>
      </c>
      <c r="E26" s="15" t="s">
        <v>362</v>
      </c>
    </row>
    <row r="27" spans="1:5" x14ac:dyDescent="0.25">
      <c r="A27" s="2"/>
      <c r="B27" s="5" t="s">
        <v>786</v>
      </c>
      <c r="C27" s="5" t="s">
        <v>35</v>
      </c>
      <c r="D27" s="7"/>
      <c r="E27" s="15" t="s">
        <v>561</v>
      </c>
    </row>
    <row r="28" spans="1:5" x14ac:dyDescent="0.25">
      <c r="A28" s="2"/>
      <c r="B28" s="5" t="s">
        <v>861</v>
      </c>
      <c r="C28" s="5" t="s">
        <v>35</v>
      </c>
      <c r="D28" s="361" t="s">
        <v>555</v>
      </c>
      <c r="E28" s="15"/>
    </row>
    <row r="29" spans="1:5" x14ac:dyDescent="0.25">
      <c r="A29" s="2"/>
      <c r="B29" s="5" t="s">
        <v>862</v>
      </c>
      <c r="C29" s="5" t="s">
        <v>35</v>
      </c>
      <c r="D29" s="361" t="s">
        <v>557</v>
      </c>
      <c r="E29" s="15"/>
    </row>
    <row r="30" spans="1:5" x14ac:dyDescent="0.25">
      <c r="A30" s="2"/>
      <c r="B30" s="5" t="s">
        <v>787</v>
      </c>
      <c r="C30" s="5" t="s">
        <v>35</v>
      </c>
      <c r="D30" s="5" t="s">
        <v>560</v>
      </c>
      <c r="E30" s="15" t="s">
        <v>559</v>
      </c>
    </row>
    <row r="31" spans="1:5" x14ac:dyDescent="0.25">
      <c r="A31" s="2"/>
      <c r="B31" s="5" t="s">
        <v>788</v>
      </c>
      <c r="C31" s="5" t="s">
        <v>35</v>
      </c>
      <c r="D31" s="374"/>
      <c r="E31" s="15" t="s">
        <v>562</v>
      </c>
    </row>
    <row r="32" spans="1:5" x14ac:dyDescent="0.25">
      <c r="A32" s="2"/>
      <c r="B32" s="5" t="s">
        <v>789</v>
      </c>
      <c r="C32" s="5" t="s">
        <v>35</v>
      </c>
      <c r="D32" s="374"/>
      <c r="E32" s="15" t="s">
        <v>563</v>
      </c>
    </row>
    <row r="34" spans="1:5" x14ac:dyDescent="0.25">
      <c r="A34" s="2"/>
      <c r="B34" s="5" t="s">
        <v>790</v>
      </c>
      <c r="C34" s="5" t="s">
        <v>35</v>
      </c>
      <c r="D34" s="374"/>
      <c r="E34" s="15" t="s">
        <v>564</v>
      </c>
    </row>
    <row r="35" spans="1:5" x14ac:dyDescent="0.25">
      <c r="A35" s="2"/>
      <c r="B35" s="5" t="s">
        <v>791</v>
      </c>
      <c r="C35" s="5" t="s">
        <v>35</v>
      </c>
      <c r="D35" s="374"/>
      <c r="E35" s="15" t="s">
        <v>564</v>
      </c>
    </row>
    <row r="37" spans="1:5" x14ac:dyDescent="0.25">
      <c r="A37" s="2"/>
      <c r="B37" s="5" t="s">
        <v>792</v>
      </c>
      <c r="C37" s="5" t="s">
        <v>35</v>
      </c>
      <c r="D37" s="7" t="s">
        <v>471</v>
      </c>
      <c r="E37" s="15" t="s">
        <v>471</v>
      </c>
    </row>
    <row r="38" spans="1:5" x14ac:dyDescent="0.25">
      <c r="A38" s="2"/>
      <c r="B38" s="5" t="s">
        <v>793</v>
      </c>
      <c r="C38" s="5" t="s">
        <v>35</v>
      </c>
      <c r="D38" s="361" t="s">
        <v>572</v>
      </c>
      <c r="E38" s="15"/>
    </row>
    <row r="39" spans="1:5" x14ac:dyDescent="0.25">
      <c r="A39" s="2"/>
      <c r="B39" s="5" t="s">
        <v>794</v>
      </c>
      <c r="C39" s="5" t="s">
        <v>35</v>
      </c>
      <c r="D39" s="378">
        <f ca="1">NOW()</f>
        <v>45327.893817824071</v>
      </c>
      <c r="E39" s="15" t="s">
        <v>565</v>
      </c>
    </row>
    <row r="40" spans="1:5" x14ac:dyDescent="0.25">
      <c r="A40" s="2"/>
      <c r="B40" s="5" t="s">
        <v>795</v>
      </c>
      <c r="C40" s="340"/>
      <c r="D40" s="378"/>
      <c r="E40" s="12"/>
    </row>
    <row r="41" spans="1:5" x14ac:dyDescent="0.25">
      <c r="A41" s="2"/>
      <c r="B41" s="5" t="s">
        <v>719</v>
      </c>
      <c r="C41" s="5" t="s">
        <v>35</v>
      </c>
      <c r="D41" s="4" t="str">
        <f>Data!D51</f>
        <v>pbx.example.com\ldap-guest</v>
      </c>
      <c r="E41" s="45" t="s">
        <v>361</v>
      </c>
    </row>
    <row r="42" spans="1:5" x14ac:dyDescent="0.25">
      <c r="A42" s="2"/>
      <c r="B42" s="5" t="s">
        <v>720</v>
      </c>
      <c r="C42" s="5" t="s">
        <v>35</v>
      </c>
      <c r="D42" s="4" t="str">
        <f>Data!E51</f>
        <v>[ldap-masterPBX guest-PW]</v>
      </c>
      <c r="E42" s="45"/>
    </row>
    <row r="43" spans="1:5" x14ac:dyDescent="0.25">
      <c r="A43" s="2"/>
      <c r="B43" s="5" t="s">
        <v>566</v>
      </c>
      <c r="C43" s="5" t="s">
        <v>35</v>
      </c>
      <c r="D43" s="4" t="s">
        <v>567</v>
      </c>
      <c r="E43" s="45" t="s">
        <v>569</v>
      </c>
    </row>
    <row r="44" spans="1:5" x14ac:dyDescent="0.25">
      <c r="A44" s="2"/>
      <c r="B44" s="5" t="s">
        <v>721</v>
      </c>
      <c r="C44" s="5" t="s">
        <v>35</v>
      </c>
      <c r="D44" s="4" t="str">
        <f>Data!D52</f>
        <v>pbx.example.com\ldap-full</v>
      </c>
      <c r="E44" s="45" t="s">
        <v>361</v>
      </c>
    </row>
    <row r="45" spans="1:5" x14ac:dyDescent="0.25">
      <c r="A45" s="2"/>
      <c r="B45" s="5" t="s">
        <v>722</v>
      </c>
      <c r="C45" s="5" t="s">
        <v>35</v>
      </c>
      <c r="D45" s="4" t="str">
        <f>Data!E52</f>
        <v>[ldap-masterPBX full-PW]</v>
      </c>
      <c r="E45" s="45"/>
    </row>
    <row r="46" spans="1:5" x14ac:dyDescent="0.25">
      <c r="A46" s="2"/>
      <c r="B46" s="5" t="s">
        <v>571</v>
      </c>
      <c r="C46" s="5" t="s">
        <v>35</v>
      </c>
      <c r="D46" s="4" t="s">
        <v>568</v>
      </c>
      <c r="E46" s="15" t="s">
        <v>570</v>
      </c>
    </row>
    <row r="47" spans="1:5" x14ac:dyDescent="0.25">
      <c r="A47" s="2"/>
      <c r="B47" s="5" t="s">
        <v>796</v>
      </c>
      <c r="C47" s="5"/>
      <c r="D47" s="7" t="s">
        <v>454</v>
      </c>
      <c r="E47" s="15" t="s">
        <v>362</v>
      </c>
    </row>
    <row r="48" spans="1:5" x14ac:dyDescent="0.25">
      <c r="A48" s="2"/>
      <c r="B48" s="2"/>
      <c r="C48" s="2"/>
      <c r="D48" s="2"/>
      <c r="E48" s="2"/>
    </row>
    <row r="49" spans="1:5" x14ac:dyDescent="0.25">
      <c r="A49" s="2"/>
      <c r="B49" s="5" t="s">
        <v>797</v>
      </c>
      <c r="C49" s="2"/>
      <c r="D49" s="2"/>
      <c r="E49" s="2"/>
    </row>
    <row r="50" spans="1:5" x14ac:dyDescent="0.25">
      <c r="A50" s="2"/>
      <c r="B50" s="5" t="s">
        <v>481</v>
      </c>
      <c r="C50" s="5" t="s">
        <v>35</v>
      </c>
      <c r="D50" s="5" t="s">
        <v>10</v>
      </c>
      <c r="E50" s="15"/>
    </row>
    <row r="51" spans="1:5" x14ac:dyDescent="0.25">
      <c r="A51" s="2"/>
      <c r="B51" s="5" t="s">
        <v>3</v>
      </c>
      <c r="C51" s="5" t="s">
        <v>35</v>
      </c>
      <c r="D51" s="44" t="str">
        <f>Data!D11</f>
        <v>sip-domain.com</v>
      </c>
      <c r="E51" s="15"/>
    </row>
    <row r="52" spans="1:5" x14ac:dyDescent="0.25">
      <c r="A52" s="2"/>
      <c r="B52" s="5" t="s">
        <v>151</v>
      </c>
      <c r="C52" s="5" t="s">
        <v>35</v>
      </c>
      <c r="D52" s="5" t="s">
        <v>76</v>
      </c>
      <c r="E52" s="15" t="s">
        <v>456</v>
      </c>
    </row>
    <row r="53" spans="1:5" x14ac:dyDescent="0.25">
      <c r="A53" s="2"/>
      <c r="B53" s="5" t="s">
        <v>4</v>
      </c>
      <c r="C53" s="5" t="s">
        <v>35</v>
      </c>
      <c r="D53" s="44" t="str">
        <f>Data!D23</f>
        <v>berlin</v>
      </c>
      <c r="E53" s="15"/>
    </row>
    <row r="54" spans="1:5" x14ac:dyDescent="0.25">
      <c r="A54" s="2"/>
      <c r="B54" s="5" t="s">
        <v>11</v>
      </c>
      <c r="C54" s="5" t="s">
        <v>35</v>
      </c>
      <c r="D54" s="5" t="str">
        <f>Data!V4</f>
        <v>pbx.example.com</v>
      </c>
      <c r="E54" s="15"/>
    </row>
    <row r="55" spans="1:5" x14ac:dyDescent="0.25">
      <c r="A55" s="2"/>
      <c r="B55" s="5" t="s">
        <v>78</v>
      </c>
      <c r="C55" s="5" t="s">
        <v>35</v>
      </c>
      <c r="D55" s="5" t="s">
        <v>573</v>
      </c>
      <c r="E55" s="15" t="s">
        <v>474</v>
      </c>
    </row>
    <row r="56" spans="1:5" x14ac:dyDescent="0.25">
      <c r="A56" s="2"/>
      <c r="B56" s="5" t="s">
        <v>12</v>
      </c>
      <c r="C56" s="5" t="s">
        <v>35</v>
      </c>
      <c r="D56" s="44" t="str">
        <f>Data!X6</f>
        <v>192.168.178.220</v>
      </c>
      <c r="E56" s="15" t="s">
        <v>575</v>
      </c>
    </row>
    <row r="57" spans="1:5" x14ac:dyDescent="0.25">
      <c r="A57" s="2"/>
      <c r="B57" s="5" t="s">
        <v>473</v>
      </c>
      <c r="C57" s="5" t="s">
        <v>35</v>
      </c>
      <c r="D57" s="44" t="s">
        <v>574</v>
      </c>
      <c r="E57" s="15" t="s">
        <v>475</v>
      </c>
    </row>
    <row r="58" spans="1:5" x14ac:dyDescent="0.25">
      <c r="A58" s="2"/>
      <c r="B58" s="5" t="s">
        <v>363</v>
      </c>
      <c r="C58" s="5" t="s">
        <v>35</v>
      </c>
      <c r="D58" s="5" t="str">
        <f>"Leave empty by default ("&amp;Data!W5&amp;")"</f>
        <v>Leave empty by default (apps.example.com)</v>
      </c>
      <c r="E58" s="15" t="s">
        <v>578</v>
      </c>
    </row>
    <row r="59" spans="1:5" x14ac:dyDescent="0.25">
      <c r="A59" s="2"/>
      <c r="B59" s="5" t="s">
        <v>364</v>
      </c>
      <c r="C59" s="5" t="s">
        <v>35</v>
      </c>
      <c r="D59" s="5" t="str">
        <f>"Leave empty by default ("&amp;Data!X5&amp;")"</f>
        <v>Leave empty by default (192.168.178.215)</v>
      </c>
      <c r="E59" s="15" t="s">
        <v>578</v>
      </c>
    </row>
    <row r="60" spans="1:5" x14ac:dyDescent="0.25">
      <c r="A60" s="2"/>
      <c r="B60" s="5" t="s">
        <v>576</v>
      </c>
      <c r="C60" s="5" t="s">
        <v>35</v>
      </c>
      <c r="D60" s="5" t="s">
        <v>577</v>
      </c>
      <c r="E60" s="15" t="s">
        <v>578</v>
      </c>
    </row>
    <row r="61" spans="1:5" x14ac:dyDescent="0.25">
      <c r="A61" s="2"/>
      <c r="B61" s="5" t="s">
        <v>579</v>
      </c>
      <c r="C61" s="5" t="s">
        <v>35</v>
      </c>
      <c r="D61" s="5" t="s">
        <v>689</v>
      </c>
      <c r="E61" s="15" t="s">
        <v>689</v>
      </c>
    </row>
    <row r="62" spans="1:5" x14ac:dyDescent="0.25">
      <c r="A62" s="2"/>
      <c r="B62" s="5" t="s">
        <v>580</v>
      </c>
      <c r="C62" s="5" t="s">
        <v>35</v>
      </c>
      <c r="D62" s="5" t="s">
        <v>689</v>
      </c>
      <c r="E62" s="15" t="s">
        <v>689</v>
      </c>
    </row>
    <row r="63" spans="1:5" x14ac:dyDescent="0.25">
      <c r="A63" s="2"/>
      <c r="B63" s="5" t="s">
        <v>22</v>
      </c>
      <c r="C63" s="5" t="s">
        <v>35</v>
      </c>
      <c r="D63" s="361" t="s">
        <v>863</v>
      </c>
      <c r="E63" s="15" t="s">
        <v>513</v>
      </c>
    </row>
    <row r="64" spans="1:5" x14ac:dyDescent="0.25">
      <c r="A64" s="2"/>
      <c r="B64" s="5" t="s">
        <v>798</v>
      </c>
      <c r="C64" s="5" t="s">
        <v>35</v>
      </c>
      <c r="D64" s="5" t="s">
        <v>72</v>
      </c>
      <c r="E64" s="15" t="s">
        <v>72</v>
      </c>
    </row>
    <row r="65" spans="1:5" x14ac:dyDescent="0.25">
      <c r="A65" s="2"/>
      <c r="B65" s="5" t="s">
        <v>477</v>
      </c>
      <c r="C65" s="5" t="s">
        <v>35</v>
      </c>
      <c r="D65" s="361">
        <v>24</v>
      </c>
      <c r="E65" s="15" t="s">
        <v>476</v>
      </c>
    </row>
    <row r="66" spans="1:5" x14ac:dyDescent="0.25">
      <c r="A66" s="2"/>
      <c r="B66" s="5" t="s">
        <v>13</v>
      </c>
      <c r="C66" s="5" t="s">
        <v>35</v>
      </c>
      <c r="D66" s="361">
        <v>36</v>
      </c>
      <c r="E66" s="15" t="s">
        <v>156</v>
      </c>
    </row>
    <row r="67" spans="1:5" x14ac:dyDescent="0.25">
      <c r="A67" s="2"/>
      <c r="B67" s="5" t="s">
        <v>581</v>
      </c>
      <c r="C67" s="5" t="s">
        <v>35</v>
      </c>
      <c r="D67" s="361">
        <v>1</v>
      </c>
      <c r="E67" s="15" t="s">
        <v>582</v>
      </c>
    </row>
    <row r="68" spans="1:5" x14ac:dyDescent="0.25">
      <c r="A68" s="2"/>
      <c r="B68" s="5" t="s">
        <v>5</v>
      </c>
      <c r="C68" s="5" t="s">
        <v>35</v>
      </c>
      <c r="D68" s="375" t="s">
        <v>478</v>
      </c>
      <c r="E68" s="15" t="s">
        <v>171</v>
      </c>
    </row>
    <row r="69" spans="1:5" x14ac:dyDescent="0.25">
      <c r="A69" s="2"/>
      <c r="B69" s="5" t="s">
        <v>66</v>
      </c>
      <c r="C69" s="5" t="s">
        <v>35</v>
      </c>
      <c r="D69" s="375" t="s">
        <v>479</v>
      </c>
      <c r="E69" s="15" t="s">
        <v>171</v>
      </c>
    </row>
    <row r="70" spans="1:5" x14ac:dyDescent="0.25">
      <c r="A70" s="2"/>
      <c r="B70" s="5" t="s">
        <v>583</v>
      </c>
      <c r="C70" s="5" t="s">
        <v>35</v>
      </c>
      <c r="D70" s="375" t="s">
        <v>584</v>
      </c>
      <c r="E70" s="15" t="s">
        <v>474</v>
      </c>
    </row>
    <row r="71" spans="1:5" x14ac:dyDescent="0.25">
      <c r="A71" s="2"/>
      <c r="B71" s="5" t="s">
        <v>6</v>
      </c>
      <c r="C71" s="5" t="s">
        <v>35</v>
      </c>
      <c r="D71" s="375" t="s">
        <v>585</v>
      </c>
      <c r="E71" s="15" t="s">
        <v>456</v>
      </c>
    </row>
    <row r="72" spans="1:5" x14ac:dyDescent="0.25">
      <c r="A72" s="2"/>
      <c r="B72" s="343" t="s">
        <v>366</v>
      </c>
      <c r="C72" s="5"/>
      <c r="D72" s="5" t="str">
        <f>"ldaps://"&amp;Data!U5&amp;"/dc=entries?givenname,sn,company?sub?(metaSearchNumber=+%n)?bindname="&amp;Data!D63</f>
        <v>ldaps://apps.example.com/dc=entries?givenname,sn,company?sub?(metaSearchNumber=+%n)?bindname=apps.example.com\contacts</v>
      </c>
      <c r="E72" s="15" t="s">
        <v>174</v>
      </c>
    </row>
    <row r="73" spans="1:5" x14ac:dyDescent="0.25">
      <c r="A73" s="2"/>
      <c r="B73" s="343" t="s">
        <v>717</v>
      </c>
      <c r="C73" s="5"/>
      <c r="D73" s="26" t="str">
        <f>Data!E63</f>
        <v>[contacts-read-PW]</v>
      </c>
      <c r="E73" s="45"/>
    </row>
    <row r="74" spans="1:5" x14ac:dyDescent="0.25">
      <c r="A74" s="2"/>
      <c r="B74" s="343" t="s">
        <v>365</v>
      </c>
      <c r="C74" s="5"/>
      <c r="D74" s="5" t="str">
        <f>"ldaps://"&amp;Data!U11&amp;"/dc=meta?givenname,sn,company?sub?(|(telephoneNumber=+%n)(mobile=+%n)(homePhone=+%n))?bindname="&amp;Data!D59</f>
        <v>ldaps://directory.example.com/dc=meta?givenname,sn,company?sub?(|(telephoneNumber=+%n)(mobile=+%n)(homePhone=+%n))?bindname=ldap-metadir\user</v>
      </c>
      <c r="E74" s="15" t="s">
        <v>174</v>
      </c>
    </row>
    <row r="75" spans="1:5" x14ac:dyDescent="0.25">
      <c r="A75" s="2"/>
      <c r="B75" s="343" t="s">
        <v>718</v>
      </c>
      <c r="C75" s="5"/>
      <c r="D75" s="4" t="str">
        <f>Data!E59</f>
        <v>[ldap-metadir\user-PW]</v>
      </c>
      <c r="E75" s="45"/>
    </row>
    <row r="76" spans="1:5" x14ac:dyDescent="0.25">
      <c r="A76" s="2"/>
      <c r="B76" s="5" t="s">
        <v>753</v>
      </c>
      <c r="C76" s="5" t="s">
        <v>35</v>
      </c>
      <c r="D76" s="5" t="s">
        <v>754</v>
      </c>
      <c r="E76" s="15" t="s">
        <v>755</v>
      </c>
    </row>
    <row r="77" spans="1:5" x14ac:dyDescent="0.25">
      <c r="A77" s="2"/>
      <c r="B77" s="5" t="s">
        <v>756</v>
      </c>
      <c r="C77" s="5" t="s">
        <v>35</v>
      </c>
      <c r="D77" s="5" t="s">
        <v>757</v>
      </c>
      <c r="E77" s="15" t="s">
        <v>758</v>
      </c>
    </row>
    <row r="78" spans="1:5" x14ac:dyDescent="0.25">
      <c r="A78" s="2"/>
      <c r="B78" s="5" t="s">
        <v>586</v>
      </c>
      <c r="C78" s="5" t="s">
        <v>35</v>
      </c>
      <c r="D78" s="5" t="s">
        <v>714</v>
      </c>
      <c r="E78" s="15" t="s">
        <v>759</v>
      </c>
    </row>
    <row r="79" spans="1:5" x14ac:dyDescent="0.25">
      <c r="A79" s="2"/>
      <c r="B79" s="5" t="s">
        <v>79</v>
      </c>
      <c r="C79" s="5" t="s">
        <v>35</v>
      </c>
      <c r="D79" s="375" t="s">
        <v>585</v>
      </c>
      <c r="E79" s="15" t="s">
        <v>456</v>
      </c>
    </row>
    <row r="80" spans="1:5" x14ac:dyDescent="0.25">
      <c r="A80" s="2"/>
      <c r="B80" s="2"/>
      <c r="C80" s="2"/>
      <c r="D80" s="2"/>
      <c r="E80" s="2"/>
    </row>
    <row r="81" spans="1:5" x14ac:dyDescent="0.25">
      <c r="A81" s="2"/>
      <c r="B81" s="5" t="s">
        <v>799</v>
      </c>
      <c r="C81" s="5" t="s">
        <v>35</v>
      </c>
      <c r="D81" s="375" t="s">
        <v>669</v>
      </c>
      <c r="E81" s="15" t="s">
        <v>480</v>
      </c>
    </row>
    <row r="82" spans="1:5" x14ac:dyDescent="0.25">
      <c r="A82" s="2"/>
      <c r="B82" s="2"/>
      <c r="C82" s="2"/>
      <c r="D82" s="2"/>
      <c r="E82" s="2"/>
    </row>
    <row r="83" spans="1:5" x14ac:dyDescent="0.25">
      <c r="A83" s="2"/>
      <c r="B83" s="5" t="s">
        <v>800</v>
      </c>
      <c r="C83" s="372"/>
      <c r="D83" s="373"/>
      <c r="E83" s="373"/>
    </row>
    <row r="84" spans="1:5" x14ac:dyDescent="0.25">
      <c r="A84" s="2"/>
      <c r="B84" s="5" t="s">
        <v>482</v>
      </c>
      <c r="C84" s="5" t="s">
        <v>35</v>
      </c>
      <c r="D84" s="361" t="s">
        <v>613</v>
      </c>
      <c r="E84" s="15" t="s">
        <v>594</v>
      </c>
    </row>
    <row r="85" spans="1:5" x14ac:dyDescent="0.25">
      <c r="A85" s="2"/>
      <c r="B85" s="5" t="s">
        <v>801</v>
      </c>
      <c r="C85" s="5" t="s">
        <v>35</v>
      </c>
      <c r="D85" s="361" t="s">
        <v>595</v>
      </c>
      <c r="E85" s="9" t="s">
        <v>593</v>
      </c>
    </row>
    <row r="86" spans="1:5" x14ac:dyDescent="0.25">
      <c r="A86" s="2"/>
      <c r="B86" s="5" t="s">
        <v>596</v>
      </c>
      <c r="C86" s="5" t="s">
        <v>35</v>
      </c>
      <c r="D86" s="361" t="s">
        <v>597</v>
      </c>
      <c r="E86" s="9" t="s">
        <v>521</v>
      </c>
    </row>
    <row r="87" spans="1:5" x14ac:dyDescent="0.25">
      <c r="A87" s="2"/>
      <c r="B87" s="5" t="s">
        <v>517</v>
      </c>
      <c r="C87" s="5" t="s">
        <v>35</v>
      </c>
      <c r="D87" s="361" t="s">
        <v>185</v>
      </c>
      <c r="E87" s="9" t="s">
        <v>599</v>
      </c>
    </row>
    <row r="88" spans="1:5" x14ac:dyDescent="0.25">
      <c r="A88" s="2"/>
      <c r="B88" s="5" t="s">
        <v>520</v>
      </c>
      <c r="C88" s="5" t="s">
        <v>35</v>
      </c>
      <c r="D88" s="361" t="s">
        <v>598</v>
      </c>
      <c r="E88" s="9" t="s">
        <v>524</v>
      </c>
    </row>
    <row r="89" spans="1:5" x14ac:dyDescent="0.25">
      <c r="A89" s="2"/>
      <c r="B89" s="5" t="s">
        <v>518</v>
      </c>
      <c r="C89" s="5" t="s">
        <v>35</v>
      </c>
      <c r="D89" s="361" t="s">
        <v>185</v>
      </c>
      <c r="E89" s="9" t="s">
        <v>526</v>
      </c>
    </row>
    <row r="90" spans="1:5" x14ac:dyDescent="0.25">
      <c r="A90" s="2"/>
      <c r="B90" s="5" t="s">
        <v>519</v>
      </c>
      <c r="C90" s="5" t="s">
        <v>35</v>
      </c>
      <c r="D90" s="361" t="s">
        <v>185</v>
      </c>
      <c r="E90" s="9" t="s">
        <v>527</v>
      </c>
    </row>
    <row r="91" spans="1:5" x14ac:dyDescent="0.25">
      <c r="A91" s="2"/>
      <c r="B91" s="5" t="s">
        <v>153</v>
      </c>
      <c r="C91" s="5" t="s">
        <v>35</v>
      </c>
      <c r="D91" s="361" t="s">
        <v>185</v>
      </c>
      <c r="E91" s="9" t="s">
        <v>528</v>
      </c>
    </row>
    <row r="92" spans="1:5" x14ac:dyDescent="0.25">
      <c r="A92" s="2"/>
      <c r="B92" s="5" t="s">
        <v>408</v>
      </c>
      <c r="C92" s="5" t="s">
        <v>35</v>
      </c>
      <c r="D92" s="5" t="str">
        <f>"https://"&amp;Data!U4&amp;"/PBX0/session.xml"</f>
        <v>https://pbx.example.com/PBX0/session.xml</v>
      </c>
      <c r="E92" s="9" t="s">
        <v>600</v>
      </c>
    </row>
    <row r="93" spans="1:5" x14ac:dyDescent="0.25">
      <c r="A93" s="2"/>
      <c r="B93" s="2"/>
      <c r="C93" s="2"/>
      <c r="D93" s="2"/>
      <c r="E93" s="2"/>
    </row>
    <row r="94" spans="1:5" x14ac:dyDescent="0.25">
      <c r="B94" s="5" t="s">
        <v>802</v>
      </c>
    </row>
    <row r="95" spans="1:5" x14ac:dyDescent="0.25">
      <c r="B95" s="5" t="s">
        <v>603</v>
      </c>
      <c r="C95" s="5" t="s">
        <v>35</v>
      </c>
      <c r="D95" s="361" t="s">
        <v>607</v>
      </c>
      <c r="E95" s="9" t="s">
        <v>611</v>
      </c>
    </row>
    <row r="96" spans="1:5" x14ac:dyDescent="0.25">
      <c r="B96" s="5" t="s">
        <v>604</v>
      </c>
      <c r="C96" s="5" t="s">
        <v>35</v>
      </c>
      <c r="D96" s="361" t="s">
        <v>606</v>
      </c>
      <c r="E96" s="9" t="s">
        <v>611</v>
      </c>
    </row>
    <row r="97" spans="1:5" x14ac:dyDescent="0.25">
      <c r="B97" s="5" t="s">
        <v>601</v>
      </c>
      <c r="C97" s="5" t="s">
        <v>35</v>
      </c>
      <c r="D97" s="361" t="s">
        <v>608</v>
      </c>
      <c r="E97" s="9" t="s">
        <v>612</v>
      </c>
    </row>
    <row r="98" spans="1:5" x14ac:dyDescent="0.25">
      <c r="B98" s="5" t="s">
        <v>602</v>
      </c>
      <c r="C98" s="5" t="s">
        <v>35</v>
      </c>
      <c r="D98" s="361" t="s">
        <v>609</v>
      </c>
      <c r="E98" s="9" t="s">
        <v>612</v>
      </c>
    </row>
    <row r="99" spans="1:5" x14ac:dyDescent="0.25">
      <c r="A99" s="2"/>
      <c r="B99" s="5" t="s">
        <v>605</v>
      </c>
      <c r="C99" s="5" t="s">
        <v>35</v>
      </c>
      <c r="D99" s="361" t="s">
        <v>610</v>
      </c>
      <c r="E99" s="9"/>
    </row>
    <row r="100" spans="1:5" x14ac:dyDescent="0.25">
      <c r="A100" s="2"/>
      <c r="B100" s="5" t="s">
        <v>605</v>
      </c>
      <c r="C100" s="5" t="s">
        <v>35</v>
      </c>
      <c r="D100" s="361" t="s">
        <v>610</v>
      </c>
      <c r="E100" s="9"/>
    </row>
    <row r="101" spans="1:5" x14ac:dyDescent="0.25">
      <c r="A101" s="2"/>
      <c r="B101" s="2"/>
      <c r="C101" s="2"/>
      <c r="D101" s="2"/>
      <c r="E101" s="2"/>
    </row>
    <row r="102" spans="1:5" x14ac:dyDescent="0.25">
      <c r="A102" s="2"/>
      <c r="B102" s="5" t="s">
        <v>803</v>
      </c>
    </row>
    <row r="103" spans="1:5" x14ac:dyDescent="0.25">
      <c r="A103" s="2"/>
      <c r="B103" s="5" t="s">
        <v>645</v>
      </c>
      <c r="C103" s="5" t="s">
        <v>35</v>
      </c>
      <c r="D103" s="5" t="s">
        <v>619</v>
      </c>
      <c r="E103" s="9" t="s">
        <v>395</v>
      </c>
    </row>
    <row r="104" spans="1:5" x14ac:dyDescent="0.25">
      <c r="A104" s="2"/>
      <c r="B104" s="5" t="s">
        <v>616</v>
      </c>
      <c r="C104" s="5" t="s">
        <v>35</v>
      </c>
      <c r="D104" s="5" t="str">
        <f>"https://"&amp;Data!U5&amp;"/"&amp;Data!D11&amp;"/usersapp/password.htm"</f>
        <v>https://apps.example.com/sip-domain.com/usersapp/password.htm</v>
      </c>
      <c r="E104" s="9" t="s">
        <v>650</v>
      </c>
    </row>
    <row r="105" spans="1:5" x14ac:dyDescent="0.25">
      <c r="A105" s="2"/>
      <c r="B105" s="5" t="s">
        <v>617</v>
      </c>
      <c r="C105" s="5" t="s">
        <v>35</v>
      </c>
      <c r="D105" s="5" t="str">
        <f>'Apps Objects'!F10</f>
        <v>profiles</v>
      </c>
      <c r="E105" s="9" t="s">
        <v>660</v>
      </c>
    </row>
    <row r="106" spans="1:5" x14ac:dyDescent="0.25">
      <c r="A106" s="2"/>
      <c r="B106" s="5" t="s">
        <v>618</v>
      </c>
      <c r="C106" s="5" t="s">
        <v>35</v>
      </c>
      <c r="D106" s="5" t="s">
        <v>652</v>
      </c>
      <c r="E106" s="9" t="s">
        <v>651</v>
      </c>
    </row>
    <row r="107" spans="1:5" x14ac:dyDescent="0.25">
      <c r="A107" s="2"/>
      <c r="B107" s="5" t="s">
        <v>620</v>
      </c>
      <c r="C107" s="5" t="s">
        <v>35</v>
      </c>
      <c r="D107" s="5" t="s">
        <v>621</v>
      </c>
      <c r="E107" s="9" t="s">
        <v>649</v>
      </c>
    </row>
    <row r="108" spans="1:5" x14ac:dyDescent="0.25">
      <c r="A108" s="2"/>
      <c r="B108" s="5" t="s">
        <v>622</v>
      </c>
      <c r="C108" s="5" t="s">
        <v>35</v>
      </c>
      <c r="D108" s="361" t="s">
        <v>871</v>
      </c>
      <c r="E108" s="9" t="s">
        <v>649</v>
      </c>
    </row>
    <row r="109" spans="1:5" x14ac:dyDescent="0.25">
      <c r="A109" s="2"/>
      <c r="B109" s="5" t="s">
        <v>623</v>
      </c>
      <c r="C109" s="5" t="s">
        <v>35</v>
      </c>
      <c r="D109" s="361" t="s">
        <v>624</v>
      </c>
      <c r="E109" s="9" t="s">
        <v>649</v>
      </c>
    </row>
    <row r="110" spans="1:5" x14ac:dyDescent="0.25">
      <c r="A110" s="2"/>
      <c r="B110" s="5" t="s">
        <v>625</v>
      </c>
      <c r="C110" s="5" t="s">
        <v>35</v>
      </c>
      <c r="D110" s="361" t="s">
        <v>624</v>
      </c>
      <c r="E110" s="9" t="s">
        <v>649</v>
      </c>
    </row>
    <row r="111" spans="1:5" x14ac:dyDescent="0.25">
      <c r="A111" s="2"/>
      <c r="B111" s="5" t="s">
        <v>626</v>
      </c>
      <c r="C111" s="5" t="s">
        <v>35</v>
      </c>
      <c r="D111" s="361" t="s">
        <v>627</v>
      </c>
      <c r="E111" s="9" t="s">
        <v>649</v>
      </c>
    </row>
    <row r="112" spans="1:5" x14ac:dyDescent="0.25">
      <c r="A112" s="2"/>
      <c r="B112" s="5" t="s">
        <v>628</v>
      </c>
      <c r="C112" s="5" t="s">
        <v>35</v>
      </c>
      <c r="D112" s="361" t="s">
        <v>629</v>
      </c>
      <c r="E112" s="9" t="s">
        <v>649</v>
      </c>
    </row>
    <row r="113" spans="1:5" x14ac:dyDescent="0.25">
      <c r="A113" s="2"/>
      <c r="B113" s="5" t="s">
        <v>630</v>
      </c>
      <c r="C113" s="5" t="s">
        <v>35</v>
      </c>
      <c r="D113" s="361" t="s">
        <v>646</v>
      </c>
      <c r="E113" s="9" t="s">
        <v>649</v>
      </c>
    </row>
    <row r="114" spans="1:5" x14ac:dyDescent="0.25">
      <c r="A114" s="2"/>
      <c r="B114" s="5" t="s">
        <v>631</v>
      </c>
      <c r="C114" s="5" t="s">
        <v>35</v>
      </c>
      <c r="D114" s="361" t="s">
        <v>647</v>
      </c>
      <c r="E114" s="9" t="s">
        <v>649</v>
      </c>
    </row>
    <row r="115" spans="1:5" x14ac:dyDescent="0.25">
      <c r="A115" s="2"/>
      <c r="B115" s="5" t="s">
        <v>632</v>
      </c>
      <c r="C115" s="5" t="s">
        <v>35</v>
      </c>
      <c r="D115" s="361" t="s">
        <v>648</v>
      </c>
      <c r="E115" s="9" t="s">
        <v>649</v>
      </c>
    </row>
    <row r="116" spans="1:5" x14ac:dyDescent="0.25">
      <c r="A116" s="2"/>
      <c r="B116" s="5" t="s">
        <v>633</v>
      </c>
      <c r="C116" s="5" t="s">
        <v>35</v>
      </c>
      <c r="D116" s="361" t="s">
        <v>634</v>
      </c>
      <c r="E116" s="9" t="s">
        <v>649</v>
      </c>
    </row>
    <row r="117" spans="1:5" x14ac:dyDescent="0.25">
      <c r="A117" s="2"/>
      <c r="B117" s="5" t="s">
        <v>635</v>
      </c>
      <c r="C117" s="5" t="s">
        <v>35</v>
      </c>
      <c r="D117" s="361" t="s">
        <v>636</v>
      </c>
      <c r="E117" s="9" t="s">
        <v>649</v>
      </c>
    </row>
    <row r="118" spans="1:5" x14ac:dyDescent="0.25">
      <c r="A118" s="2"/>
      <c r="B118" s="5" t="s">
        <v>637</v>
      </c>
      <c r="C118" s="5" t="s">
        <v>35</v>
      </c>
      <c r="D118" s="361" t="s">
        <v>624</v>
      </c>
      <c r="E118" s="9" t="s">
        <v>649</v>
      </c>
    </row>
    <row r="119" spans="1:5" x14ac:dyDescent="0.25">
      <c r="A119" s="2"/>
      <c r="B119" s="5" t="s">
        <v>638</v>
      </c>
      <c r="C119" s="5" t="s">
        <v>35</v>
      </c>
      <c r="D119" s="379" t="s">
        <v>674</v>
      </c>
      <c r="E119" s="9" t="s">
        <v>649</v>
      </c>
    </row>
    <row r="120" spans="1:5" x14ac:dyDescent="0.25">
      <c r="A120" s="2"/>
      <c r="B120" s="5" t="s">
        <v>639</v>
      </c>
      <c r="C120" s="5" t="s">
        <v>35</v>
      </c>
      <c r="D120" s="361" t="s">
        <v>629</v>
      </c>
      <c r="E120" s="9" t="s">
        <v>649</v>
      </c>
    </row>
    <row r="121" spans="1:5" x14ac:dyDescent="0.25">
      <c r="A121" s="2"/>
      <c r="B121" s="5" t="s">
        <v>640</v>
      </c>
      <c r="C121" s="5" t="s">
        <v>35</v>
      </c>
      <c r="D121" s="379" t="s">
        <v>675</v>
      </c>
      <c r="E121" s="9" t="s">
        <v>649</v>
      </c>
    </row>
    <row r="122" spans="1:5" x14ac:dyDescent="0.25">
      <c r="A122" s="2"/>
      <c r="B122" s="5" t="s">
        <v>641</v>
      </c>
      <c r="C122" s="5" t="s">
        <v>35</v>
      </c>
      <c r="D122" s="379" t="s">
        <v>674</v>
      </c>
      <c r="E122" s="9" t="s">
        <v>649</v>
      </c>
    </row>
    <row r="123" spans="1:5" x14ac:dyDescent="0.25">
      <c r="A123" s="2"/>
      <c r="B123" s="5" t="s">
        <v>642</v>
      </c>
      <c r="C123" s="5" t="s">
        <v>35</v>
      </c>
      <c r="D123" s="379" t="s">
        <v>674</v>
      </c>
      <c r="E123" s="9" t="s">
        <v>649</v>
      </c>
    </row>
    <row r="124" spans="1:5" x14ac:dyDescent="0.25">
      <c r="A124" s="2"/>
      <c r="B124" s="5" t="s">
        <v>643</v>
      </c>
      <c r="C124" s="5" t="s">
        <v>35</v>
      </c>
      <c r="D124" s="379" t="s">
        <v>644</v>
      </c>
      <c r="E124" s="9" t="s">
        <v>649</v>
      </c>
    </row>
    <row r="125" spans="1:5" x14ac:dyDescent="0.25">
      <c r="A125" s="2"/>
      <c r="B125" s="2"/>
      <c r="C125" s="2"/>
      <c r="D125" s="2"/>
      <c r="E125" s="2"/>
    </row>
    <row r="126" spans="1:5" x14ac:dyDescent="0.25">
      <c r="A126" s="2"/>
      <c r="B126" s="341" t="s">
        <v>804</v>
      </c>
      <c r="C126" s="5" t="s">
        <v>35</v>
      </c>
      <c r="D126" s="7" t="s">
        <v>589</v>
      </c>
      <c r="E126" s="15" t="s">
        <v>666</v>
      </c>
    </row>
    <row r="127" spans="1:5" x14ac:dyDescent="0.25">
      <c r="A127" s="2"/>
      <c r="B127" s="342" t="s">
        <v>483</v>
      </c>
      <c r="C127" s="5"/>
      <c r="D127" s="5" t="s">
        <v>590</v>
      </c>
      <c r="E127" s="9" t="s">
        <v>590</v>
      </c>
    </row>
    <row r="128" spans="1:5" x14ac:dyDescent="0.25">
      <c r="A128" s="2"/>
      <c r="B128" s="341" t="s">
        <v>484</v>
      </c>
      <c r="C128" s="5"/>
      <c r="D128" s="5" t="s">
        <v>591</v>
      </c>
      <c r="E128" s="9" t="s">
        <v>591</v>
      </c>
    </row>
    <row r="129" spans="1:5" x14ac:dyDescent="0.25">
      <c r="A129" s="2"/>
      <c r="B129" s="341" t="s">
        <v>587</v>
      </c>
      <c r="C129" s="5"/>
      <c r="D129" s="5" t="s">
        <v>592</v>
      </c>
      <c r="E129" s="9" t="s">
        <v>592</v>
      </c>
    </row>
    <row r="130" spans="1:5" x14ac:dyDescent="0.25">
      <c r="A130" s="2"/>
      <c r="B130" s="341" t="s">
        <v>28</v>
      </c>
      <c r="C130" s="5"/>
      <c r="D130" s="5" t="s">
        <v>173</v>
      </c>
      <c r="E130" s="15" t="s">
        <v>167</v>
      </c>
    </row>
    <row r="131" spans="1:5" x14ac:dyDescent="0.25">
      <c r="A131" s="2"/>
      <c r="B131" s="341" t="s">
        <v>29</v>
      </c>
      <c r="C131" s="5"/>
      <c r="D131" s="5" t="str">
        <f>Data!U5&amp;"/"&amp;Data!D11&amp;"/"&amp;'Apps Objects'!$C$14&amp;"/mypbx"</f>
        <v>apps.example.com/sip-domain.com/reporting/mypbx</v>
      </c>
      <c r="E131" s="43" t="s">
        <v>166</v>
      </c>
    </row>
    <row r="132" spans="1:5" x14ac:dyDescent="0.25">
      <c r="A132" s="2"/>
      <c r="B132" s="341" t="s">
        <v>715</v>
      </c>
      <c r="C132" s="5"/>
      <c r="D132" s="26" t="str">
        <f>Data!D56</f>
        <v>slave2.example.com\ldap-full</v>
      </c>
      <c r="E132" s="15" t="s">
        <v>168</v>
      </c>
    </row>
    <row r="133" spans="1:5" x14ac:dyDescent="0.25">
      <c r="A133" s="2"/>
      <c r="B133" s="341" t="s">
        <v>716</v>
      </c>
      <c r="C133" s="5"/>
      <c r="D133" s="26" t="str">
        <f>Data!E56</f>
        <v>[ldap-slave2PBX full-PW]</v>
      </c>
      <c r="E133" s="45"/>
    </row>
    <row r="134" spans="1:5" x14ac:dyDescent="0.25">
      <c r="A134" s="2"/>
      <c r="B134" s="341" t="s">
        <v>457</v>
      </c>
      <c r="C134" s="5"/>
      <c r="D134" s="360" t="s">
        <v>588</v>
      </c>
      <c r="E134" s="15" t="s">
        <v>169</v>
      </c>
    </row>
    <row r="135" spans="1:5" x14ac:dyDescent="0.25">
      <c r="A135" s="2"/>
      <c r="B135" s="2"/>
      <c r="D135" s="2"/>
      <c r="E135" s="2"/>
    </row>
    <row r="136" spans="1:5" x14ac:dyDescent="0.25">
      <c r="B136" s="5" t="s">
        <v>805</v>
      </c>
    </row>
    <row r="137" spans="1:5" x14ac:dyDescent="0.25">
      <c r="B137" s="5" t="s">
        <v>30</v>
      </c>
      <c r="C137" s="5" t="s">
        <v>35</v>
      </c>
      <c r="D137" s="26" t="str">
        <f>Data!D23</f>
        <v>berlin</v>
      </c>
      <c r="E137" s="9"/>
    </row>
    <row r="138" spans="1:5" x14ac:dyDescent="0.25">
      <c r="B138" s="5" t="s">
        <v>763</v>
      </c>
      <c r="C138" s="5" t="s">
        <v>35</v>
      </c>
      <c r="D138" s="26" t="s">
        <v>762</v>
      </c>
      <c r="E138" s="9"/>
    </row>
    <row r="139" spans="1:5" x14ac:dyDescent="0.25">
      <c r="B139" s="5" t="s">
        <v>760</v>
      </c>
      <c r="C139" s="5" t="s">
        <v>35</v>
      </c>
      <c r="D139" s="5" t="s">
        <v>771</v>
      </c>
      <c r="E139" s="15" t="s">
        <v>755</v>
      </c>
    </row>
    <row r="140" spans="1:5" x14ac:dyDescent="0.25">
      <c r="B140" s="5" t="s">
        <v>761</v>
      </c>
      <c r="C140" s="5" t="s">
        <v>35</v>
      </c>
      <c r="D140" s="5" t="s">
        <v>764</v>
      </c>
      <c r="E140" s="15" t="s">
        <v>758</v>
      </c>
    </row>
    <row r="141" spans="1:5" x14ac:dyDescent="0.25">
      <c r="B141" s="5" t="s">
        <v>165</v>
      </c>
      <c r="C141" s="5" t="s">
        <v>35</v>
      </c>
      <c r="D141" s="375" t="s">
        <v>458</v>
      </c>
      <c r="E141" s="9" t="s">
        <v>615</v>
      </c>
    </row>
    <row r="142" spans="1:5" x14ac:dyDescent="0.25">
      <c r="B142" s="5" t="s">
        <v>614</v>
      </c>
      <c r="C142" s="5" t="s">
        <v>35</v>
      </c>
      <c r="D142" s="4" t="s">
        <v>485</v>
      </c>
      <c r="E142" s="9" t="s">
        <v>486</v>
      </c>
    </row>
    <row r="143" spans="1:5" x14ac:dyDescent="0.25">
      <c r="B143" s="5" t="s">
        <v>535</v>
      </c>
      <c r="C143" s="5" t="s">
        <v>35</v>
      </c>
      <c r="D143" s="4" t="s">
        <v>540</v>
      </c>
      <c r="E143" s="9" t="s">
        <v>541</v>
      </c>
    </row>
    <row r="144" spans="1:5" x14ac:dyDescent="0.25">
      <c r="B144" s="5" t="s">
        <v>708</v>
      </c>
      <c r="C144" s="5" t="s">
        <v>35</v>
      </c>
      <c r="D144" s="4" t="s">
        <v>709</v>
      </c>
      <c r="E144" s="9"/>
    </row>
    <row r="145" spans="1:5" x14ac:dyDescent="0.25">
      <c r="B145" s="5" t="s">
        <v>710</v>
      </c>
      <c r="C145" s="5" t="s">
        <v>35</v>
      </c>
      <c r="D145" s="4" t="s">
        <v>709</v>
      </c>
      <c r="E145" s="9"/>
    </row>
    <row r="146" spans="1:5" x14ac:dyDescent="0.25">
      <c r="B146" s="5" t="s">
        <v>711</v>
      </c>
      <c r="C146" s="5" t="s">
        <v>35</v>
      </c>
      <c r="D146" s="4" t="s">
        <v>712</v>
      </c>
      <c r="E146" s="9"/>
    </row>
    <row r="147" spans="1:5" x14ac:dyDescent="0.25">
      <c r="B147" s="5" t="s">
        <v>748</v>
      </c>
      <c r="C147" s="5" t="s">
        <v>35</v>
      </c>
      <c r="D147" s="4" t="s">
        <v>749</v>
      </c>
      <c r="E147" s="9"/>
    </row>
    <row r="149" spans="1:5" x14ac:dyDescent="0.25">
      <c r="B149" s="4" t="s">
        <v>806</v>
      </c>
      <c r="C149" s="5" t="s">
        <v>35</v>
      </c>
      <c r="D149" s="4" t="s">
        <v>64</v>
      </c>
      <c r="E149" s="15" t="s">
        <v>455</v>
      </c>
    </row>
    <row r="150" spans="1:5" x14ac:dyDescent="0.25">
      <c r="B150" s="4" t="s">
        <v>807</v>
      </c>
      <c r="C150" s="5" t="s">
        <v>35</v>
      </c>
      <c r="D150" s="4" t="str">
        <f>Data!U5</f>
        <v>apps.example.com</v>
      </c>
      <c r="E150" s="15" t="s">
        <v>455</v>
      </c>
    </row>
    <row r="151" spans="1:5" x14ac:dyDescent="0.25">
      <c r="B151" s="4" t="s">
        <v>808</v>
      </c>
      <c r="C151" s="5" t="s">
        <v>35</v>
      </c>
      <c r="D151" s="4" t="s">
        <v>686</v>
      </c>
      <c r="E151" s="15" t="s">
        <v>455</v>
      </c>
    </row>
    <row r="152" spans="1:5" x14ac:dyDescent="0.25">
      <c r="B152" s="4" t="s">
        <v>809</v>
      </c>
      <c r="C152" s="5" t="s">
        <v>35</v>
      </c>
      <c r="D152" s="4" t="str">
        <f>"/"&amp;Data!D11&amp;"/"&amp;'Apps Objects'!$C$14&amp;"/cdr"</f>
        <v>/sip-domain.com/reporting/cdr</v>
      </c>
      <c r="E152" s="15" t="s">
        <v>455</v>
      </c>
    </row>
    <row r="153" spans="1:5" x14ac:dyDescent="0.25">
      <c r="B153" s="4" t="s">
        <v>810</v>
      </c>
      <c r="C153" s="5" t="s">
        <v>35</v>
      </c>
      <c r="D153" s="4" t="str">
        <f>Data!D62</f>
        <v>cdr</v>
      </c>
      <c r="E153" s="9" t="s">
        <v>371</v>
      </c>
    </row>
    <row r="154" spans="1:5" x14ac:dyDescent="0.25">
      <c r="A154" s="2"/>
      <c r="B154" s="4" t="s">
        <v>811</v>
      </c>
      <c r="C154" s="5" t="s">
        <v>35</v>
      </c>
      <c r="D154" s="26" t="str">
        <f>Data!E62</f>
        <v>[cdr-writeaccess-PW]</v>
      </c>
      <c r="E154" s="45"/>
    </row>
    <row r="156" spans="1:5" x14ac:dyDescent="0.25">
      <c r="B156" s="4" t="s">
        <v>812</v>
      </c>
      <c r="C156" s="5" t="s">
        <v>35</v>
      </c>
      <c r="D156" s="5" t="s">
        <v>372</v>
      </c>
      <c r="E156" s="9" t="s">
        <v>542</v>
      </c>
    </row>
    <row r="157" spans="1:5" x14ac:dyDescent="0.25">
      <c r="B157" s="4" t="s">
        <v>813</v>
      </c>
      <c r="C157" s="5" t="s">
        <v>35</v>
      </c>
      <c r="D157" s="5" t="s">
        <v>373</v>
      </c>
      <c r="E157" s="9" t="s">
        <v>455</v>
      </c>
    </row>
    <row r="158" spans="1:5" x14ac:dyDescent="0.25">
      <c r="B158" s="4" t="s">
        <v>814</v>
      </c>
      <c r="C158" s="5" t="s">
        <v>35</v>
      </c>
      <c r="D158" s="5" t="s">
        <v>374</v>
      </c>
      <c r="E158" s="9" t="s">
        <v>455</v>
      </c>
    </row>
    <row r="160" spans="1:5" x14ac:dyDescent="0.25">
      <c r="B160" s="47" t="s">
        <v>687</v>
      </c>
    </row>
    <row r="161" spans="2:6" x14ac:dyDescent="0.25">
      <c r="B161" s="4" t="s">
        <v>815</v>
      </c>
      <c r="C161" s="5" t="s">
        <v>35</v>
      </c>
      <c r="D161" s="359" t="str">
        <f>"@"&amp;Data!D11&amp;":     Online | Presence |  On the phone | Presence note | Visible"</f>
        <v>@sip-domain.com:     Online | Presence |  On the phone | Presence note | Visible</v>
      </c>
      <c r="E161" s="9"/>
    </row>
    <row r="162" spans="2:6" x14ac:dyDescent="0.25">
      <c r="B162" s="309"/>
      <c r="C162" s="12"/>
      <c r="D162" s="309"/>
      <c r="E162" s="309"/>
    </row>
    <row r="163" spans="2:6" x14ac:dyDescent="0.25">
      <c r="B163" s="47" t="s">
        <v>816</v>
      </c>
      <c r="C163" s="5" t="s">
        <v>35</v>
      </c>
      <c r="D163" s="361" t="s">
        <v>685</v>
      </c>
      <c r="E163" s="9" t="s">
        <v>375</v>
      </c>
    </row>
    <row r="164" spans="2:6" x14ac:dyDescent="0.25">
      <c r="B164" s="47" t="s">
        <v>817</v>
      </c>
      <c r="C164" s="5" t="s">
        <v>35</v>
      </c>
      <c r="D164" s="361" t="s">
        <v>685</v>
      </c>
      <c r="E164" s="9" t="s">
        <v>184</v>
      </c>
    </row>
    <row r="165" spans="2:6" x14ac:dyDescent="0.25">
      <c r="B165" s="47" t="s">
        <v>818</v>
      </c>
      <c r="C165" s="5" t="s">
        <v>35</v>
      </c>
      <c r="D165" s="375" t="s">
        <v>170</v>
      </c>
      <c r="E165" s="9" t="s">
        <v>170</v>
      </c>
    </row>
    <row r="166" spans="2:6" x14ac:dyDescent="0.25">
      <c r="B166" s="4" t="s">
        <v>819</v>
      </c>
      <c r="C166" s="5" t="s">
        <v>35</v>
      </c>
      <c r="D166" s="375" t="s">
        <v>170</v>
      </c>
      <c r="E166" s="9" t="s">
        <v>170</v>
      </c>
      <c r="F166" s="1" t="s">
        <v>185</v>
      </c>
    </row>
    <row r="167" spans="2:6" x14ac:dyDescent="0.25">
      <c r="B167" s="48" t="s">
        <v>820</v>
      </c>
      <c r="C167" s="5" t="s">
        <v>35</v>
      </c>
      <c r="D167" s="375" t="s">
        <v>170</v>
      </c>
      <c r="E167" s="9" t="s">
        <v>170</v>
      </c>
    </row>
    <row r="168" spans="2:6" x14ac:dyDescent="0.25">
      <c r="B168" s="48" t="s">
        <v>821</v>
      </c>
      <c r="C168" s="5" t="s">
        <v>35</v>
      </c>
      <c r="D168" s="375" t="s">
        <v>170</v>
      </c>
      <c r="E168" s="9" t="s">
        <v>170</v>
      </c>
    </row>
    <row r="169" spans="2:6" x14ac:dyDescent="0.25">
      <c r="B169" s="48" t="s">
        <v>822</v>
      </c>
      <c r="C169" s="5" t="s">
        <v>35</v>
      </c>
      <c r="D169" s="4" t="str">
        <f>'Apps Objects'!F37</f>
        <v>messages-api</v>
      </c>
      <c r="E169" s="9" t="s">
        <v>170</v>
      </c>
    </row>
    <row r="170" spans="2:6" x14ac:dyDescent="0.25">
      <c r="B170" s="48" t="s">
        <v>823</v>
      </c>
      <c r="C170" s="5" t="s">
        <v>35</v>
      </c>
      <c r="D170" s="4" t="str">
        <f>'Apps Objects'!F39</f>
        <v>push</v>
      </c>
      <c r="E170" s="9" t="s">
        <v>170</v>
      </c>
    </row>
    <row r="171" spans="2:6" x14ac:dyDescent="0.25">
      <c r="B171" s="48" t="s">
        <v>824</v>
      </c>
      <c r="C171" s="5" t="s">
        <v>35</v>
      </c>
      <c r="D171" s="360" t="s">
        <v>177</v>
      </c>
      <c r="E171" s="9" t="s">
        <v>177</v>
      </c>
    </row>
    <row r="172" spans="2:6" x14ac:dyDescent="0.25">
      <c r="B172" s="48" t="s">
        <v>825</v>
      </c>
      <c r="C172" s="5" t="s">
        <v>35</v>
      </c>
      <c r="D172" s="360" t="s">
        <v>544</v>
      </c>
      <c r="E172" s="9" t="s">
        <v>543</v>
      </c>
    </row>
    <row r="173" spans="2:6" x14ac:dyDescent="0.25">
      <c r="B173" s="309"/>
      <c r="C173" s="12"/>
      <c r="D173" s="309"/>
      <c r="E173" s="309"/>
    </row>
    <row r="174" spans="2:6" x14ac:dyDescent="0.25">
      <c r="B174" s="4" t="s">
        <v>826</v>
      </c>
      <c r="C174" s="5" t="s">
        <v>35</v>
      </c>
      <c r="D174" s="4" t="s">
        <v>872</v>
      </c>
      <c r="E174" s="9" t="s">
        <v>656</v>
      </c>
    </row>
    <row r="175" spans="2:6" x14ac:dyDescent="0.25">
      <c r="B175" s="4" t="s">
        <v>827</v>
      </c>
      <c r="C175" s="5" t="s">
        <v>35</v>
      </c>
      <c r="D175" s="4" t="s">
        <v>657</v>
      </c>
      <c r="E175" s="9" t="s">
        <v>655</v>
      </c>
    </row>
    <row r="176" spans="2:6" x14ac:dyDescent="0.25">
      <c r="B176" s="4" t="s">
        <v>828</v>
      </c>
      <c r="C176" s="5" t="s">
        <v>35</v>
      </c>
      <c r="D176" s="4" t="s">
        <v>654</v>
      </c>
      <c r="E176" s="9" t="s">
        <v>654</v>
      </c>
    </row>
    <row r="177" spans="1:5" x14ac:dyDescent="0.25">
      <c r="B177" s="4" t="s">
        <v>829</v>
      </c>
      <c r="C177" s="5" t="s">
        <v>35</v>
      </c>
      <c r="D177" s="4" t="s">
        <v>653</v>
      </c>
      <c r="E177" s="9" t="s">
        <v>546</v>
      </c>
    </row>
    <row r="178" spans="1:5" x14ac:dyDescent="0.25">
      <c r="B178" s="309"/>
      <c r="C178" s="12"/>
      <c r="D178" s="309"/>
      <c r="E178" s="309"/>
    </row>
    <row r="179" spans="1:5" x14ac:dyDescent="0.25">
      <c r="B179" s="4" t="s">
        <v>662</v>
      </c>
      <c r="C179" s="307"/>
      <c r="D179" s="308"/>
      <c r="E179" s="308"/>
    </row>
    <row r="180" spans="1:5" x14ac:dyDescent="0.25">
      <c r="B180" s="4" t="s">
        <v>830</v>
      </c>
      <c r="C180" s="5" t="s">
        <v>35</v>
      </c>
      <c r="D180" s="4" t="s">
        <v>76</v>
      </c>
      <c r="E180" s="9" t="s">
        <v>658</v>
      </c>
    </row>
    <row r="181" spans="1:5" x14ac:dyDescent="0.25">
      <c r="B181" s="4" t="s">
        <v>831</v>
      </c>
      <c r="C181" s="5" t="s">
        <v>35</v>
      </c>
      <c r="D181" s="4" t="str">
        <f>Data!U4</f>
        <v>pbx.example.com</v>
      </c>
      <c r="E181" s="9" t="s">
        <v>658</v>
      </c>
    </row>
    <row r="182" spans="1:5" x14ac:dyDescent="0.25">
      <c r="B182" s="4" t="s">
        <v>832</v>
      </c>
      <c r="C182" s="5" t="s">
        <v>35</v>
      </c>
      <c r="D182" s="6">
        <v>636</v>
      </c>
      <c r="E182" s="9" t="s">
        <v>658</v>
      </c>
    </row>
    <row r="183" spans="1:5" x14ac:dyDescent="0.25">
      <c r="B183" s="4" t="s">
        <v>833</v>
      </c>
      <c r="C183" s="5" t="s">
        <v>35</v>
      </c>
      <c r="D183" s="4" t="str">
        <f>Data!D51</f>
        <v>pbx.example.com\ldap-guest</v>
      </c>
      <c r="E183" s="9" t="s">
        <v>186</v>
      </c>
    </row>
    <row r="184" spans="1:5" x14ac:dyDescent="0.25">
      <c r="A184" s="2"/>
      <c r="B184" s="4" t="s">
        <v>834</v>
      </c>
      <c r="C184" s="5" t="s">
        <v>35</v>
      </c>
      <c r="D184" s="4" t="str">
        <f>Data!E51</f>
        <v>[ldap-masterPBX guest-PW]</v>
      </c>
      <c r="E184" s="45"/>
    </row>
    <row r="185" spans="1:5" x14ac:dyDescent="0.25">
      <c r="B185" s="309"/>
      <c r="C185" s="13"/>
      <c r="D185" s="310"/>
      <c r="E185" s="310"/>
    </row>
    <row r="186" spans="1:5" x14ac:dyDescent="0.25">
      <c r="B186" s="344" t="s">
        <v>380</v>
      </c>
      <c r="C186" s="307"/>
      <c r="D186" s="308"/>
      <c r="E186" s="308"/>
    </row>
    <row r="187" spans="1:5" x14ac:dyDescent="0.25">
      <c r="B187" s="344" t="s">
        <v>835</v>
      </c>
      <c r="C187" s="5"/>
      <c r="D187" s="4" t="s">
        <v>76</v>
      </c>
      <c r="E187" s="9"/>
    </row>
    <row r="188" spans="1:5" x14ac:dyDescent="0.25">
      <c r="B188" s="344" t="s">
        <v>836</v>
      </c>
      <c r="C188" s="5"/>
      <c r="D188" s="4" t="str">
        <f>Data!U5</f>
        <v>apps.example.com</v>
      </c>
      <c r="E188" s="9" t="s">
        <v>377</v>
      </c>
    </row>
    <row r="189" spans="1:5" x14ac:dyDescent="0.25">
      <c r="B189" s="344" t="s">
        <v>837</v>
      </c>
      <c r="C189" s="5"/>
      <c r="D189" s="6">
        <v>636</v>
      </c>
      <c r="E189" s="9" t="s">
        <v>378</v>
      </c>
    </row>
    <row r="190" spans="1:5" x14ac:dyDescent="0.25">
      <c r="B190" s="344" t="s">
        <v>838</v>
      </c>
      <c r="C190" s="5"/>
      <c r="D190" s="4" t="str">
        <f>Data!D63</f>
        <v>apps.example.com\contacts</v>
      </c>
      <c r="E190" s="15" t="s">
        <v>379</v>
      </c>
    </row>
    <row r="191" spans="1:5" x14ac:dyDescent="0.25">
      <c r="A191" s="2"/>
      <c r="B191" s="344" t="s">
        <v>839</v>
      </c>
      <c r="C191" s="5"/>
      <c r="D191" s="26" t="str">
        <f>Data!E63</f>
        <v>[contacts-read-PW]</v>
      </c>
      <c r="E191" s="45"/>
    </row>
    <row r="192" spans="1:5" ht="15" customHeight="1" x14ac:dyDescent="0.25">
      <c r="B192" s="344" t="s">
        <v>840</v>
      </c>
      <c r="C192" s="5"/>
      <c r="D192" s="6" t="s">
        <v>178</v>
      </c>
      <c r="E192" s="9" t="s">
        <v>376</v>
      </c>
    </row>
    <row r="193" spans="1:5" x14ac:dyDescent="0.25">
      <c r="B193" s="344" t="s">
        <v>841</v>
      </c>
      <c r="C193" s="5"/>
      <c r="D193" s="6" t="s">
        <v>179</v>
      </c>
      <c r="E193" s="9" t="s">
        <v>376</v>
      </c>
    </row>
    <row r="194" spans="1:5" x14ac:dyDescent="0.25">
      <c r="B194" s="344" t="s">
        <v>842</v>
      </c>
      <c r="C194" s="5"/>
      <c r="D194" s="6" t="s">
        <v>390</v>
      </c>
      <c r="E194" s="9" t="s">
        <v>376</v>
      </c>
    </row>
    <row r="195" spans="1:5" x14ac:dyDescent="0.25">
      <c r="B195" s="344" t="s">
        <v>843</v>
      </c>
      <c r="C195" s="5"/>
      <c r="D195" s="6" t="s">
        <v>180</v>
      </c>
      <c r="E195" s="9" t="s">
        <v>376</v>
      </c>
    </row>
    <row r="196" spans="1:5" x14ac:dyDescent="0.25">
      <c r="B196" s="344" t="s">
        <v>844</v>
      </c>
      <c r="C196" s="5"/>
      <c r="D196" s="6" t="s">
        <v>181</v>
      </c>
      <c r="E196" s="9" t="s">
        <v>376</v>
      </c>
    </row>
    <row r="197" spans="1:5" x14ac:dyDescent="0.25">
      <c r="B197" s="344" t="s">
        <v>845</v>
      </c>
      <c r="C197" s="5"/>
      <c r="D197" s="6" t="s">
        <v>182</v>
      </c>
      <c r="E197" s="9" t="s">
        <v>376</v>
      </c>
    </row>
    <row r="198" spans="1:5" x14ac:dyDescent="0.25">
      <c r="B198" s="344" t="s">
        <v>846</v>
      </c>
      <c r="C198" s="5"/>
      <c r="D198" s="6" t="s">
        <v>183</v>
      </c>
      <c r="E198" s="9" t="s">
        <v>376</v>
      </c>
    </row>
    <row r="199" spans="1:5" x14ac:dyDescent="0.25">
      <c r="B199" s="343" t="s">
        <v>847</v>
      </c>
      <c r="C199" s="5"/>
      <c r="D199" s="6" t="s">
        <v>765</v>
      </c>
      <c r="E199" s="9" t="s">
        <v>766</v>
      </c>
    </row>
    <row r="200" spans="1:5" x14ac:dyDescent="0.25">
      <c r="B200" s="343" t="s">
        <v>848</v>
      </c>
      <c r="C200" s="5"/>
      <c r="D200" s="6" t="s">
        <v>767</v>
      </c>
      <c r="E200" s="9" t="s">
        <v>768</v>
      </c>
    </row>
    <row r="201" spans="1:5" x14ac:dyDescent="0.25">
      <c r="B201" s="343" t="s">
        <v>849</v>
      </c>
      <c r="C201" s="5"/>
      <c r="D201" s="6" t="s">
        <v>769</v>
      </c>
      <c r="E201" s="9" t="s">
        <v>770</v>
      </c>
    </row>
    <row r="202" spans="1:5" x14ac:dyDescent="0.25">
      <c r="B202" s="309"/>
      <c r="C202" s="12"/>
      <c r="D202" s="309"/>
      <c r="E202" s="309"/>
    </row>
    <row r="203" spans="1:5" x14ac:dyDescent="0.25">
      <c r="B203" s="344" t="s">
        <v>381</v>
      </c>
      <c r="C203" s="307"/>
      <c r="D203" s="308"/>
      <c r="E203" s="308"/>
    </row>
    <row r="204" spans="1:5" x14ac:dyDescent="0.25">
      <c r="B204" s="344" t="s">
        <v>835</v>
      </c>
      <c r="C204" s="5"/>
      <c r="D204" s="4" t="s">
        <v>76</v>
      </c>
      <c r="E204" s="9"/>
    </row>
    <row r="205" spans="1:5" x14ac:dyDescent="0.25">
      <c r="B205" s="344" t="s">
        <v>836</v>
      </c>
      <c r="C205" s="5"/>
      <c r="D205" s="4" t="str">
        <f>Data!U11</f>
        <v>directory.example.com</v>
      </c>
      <c r="E205" s="9" t="s">
        <v>382</v>
      </c>
    </row>
    <row r="206" spans="1:5" x14ac:dyDescent="0.25">
      <c r="B206" s="344" t="s">
        <v>837</v>
      </c>
      <c r="C206" s="5"/>
      <c r="D206" s="6">
        <v>636</v>
      </c>
      <c r="E206" s="9" t="s">
        <v>383</v>
      </c>
    </row>
    <row r="207" spans="1:5" x14ac:dyDescent="0.25">
      <c r="B207" s="344" t="s">
        <v>838</v>
      </c>
      <c r="C207" s="5"/>
      <c r="D207" s="26" t="str">
        <f>Data!D59</f>
        <v>ldap-metadir\user</v>
      </c>
      <c r="E207" s="15" t="s">
        <v>384</v>
      </c>
    </row>
    <row r="208" spans="1:5" x14ac:dyDescent="0.25">
      <c r="A208" s="2"/>
      <c r="B208" s="344" t="s">
        <v>839</v>
      </c>
      <c r="C208" s="5"/>
      <c r="D208" s="4" t="str">
        <f>Data!E59</f>
        <v>[ldap-metadir\user-PW]</v>
      </c>
      <c r="E208" s="45"/>
    </row>
    <row r="209" spans="2:5" x14ac:dyDescent="0.25">
      <c r="B209" s="344" t="s">
        <v>840</v>
      </c>
      <c r="C209" s="5"/>
      <c r="D209" s="6" t="s">
        <v>386</v>
      </c>
      <c r="E209" s="9" t="s">
        <v>385</v>
      </c>
    </row>
    <row r="210" spans="2:5" x14ac:dyDescent="0.25">
      <c r="B210" s="344" t="s">
        <v>841</v>
      </c>
      <c r="C210" s="5"/>
      <c r="D210" s="6" t="s">
        <v>388</v>
      </c>
      <c r="E210" s="9" t="s">
        <v>385</v>
      </c>
    </row>
    <row r="211" spans="2:5" x14ac:dyDescent="0.25">
      <c r="B211" s="344" t="s">
        <v>842</v>
      </c>
      <c r="C211" s="5"/>
      <c r="D211" s="6" t="s">
        <v>387</v>
      </c>
      <c r="E211" s="9" t="s">
        <v>385</v>
      </c>
    </row>
    <row r="212" spans="2:5" x14ac:dyDescent="0.25">
      <c r="B212" s="344" t="s">
        <v>843</v>
      </c>
      <c r="C212" s="5"/>
      <c r="D212" s="6" t="s">
        <v>390</v>
      </c>
      <c r="E212" s="9" t="s">
        <v>385</v>
      </c>
    </row>
    <row r="213" spans="2:5" x14ac:dyDescent="0.25">
      <c r="B213" s="344" t="s">
        <v>844</v>
      </c>
      <c r="C213" s="5"/>
      <c r="D213" s="6" t="s">
        <v>389</v>
      </c>
      <c r="E213" s="9" t="s">
        <v>385</v>
      </c>
    </row>
    <row r="214" spans="2:5" x14ac:dyDescent="0.25">
      <c r="B214" s="344" t="s">
        <v>845</v>
      </c>
      <c r="C214" s="5"/>
      <c r="D214" s="6" t="s">
        <v>390</v>
      </c>
      <c r="E214" s="9" t="s">
        <v>385</v>
      </c>
    </row>
    <row r="215" spans="2:5" x14ac:dyDescent="0.25">
      <c r="B215" s="344" t="s">
        <v>846</v>
      </c>
      <c r="C215" s="5"/>
      <c r="D215" s="6" t="s">
        <v>390</v>
      </c>
      <c r="E215" s="9" t="s">
        <v>385</v>
      </c>
    </row>
    <row r="216" spans="2:5" x14ac:dyDescent="0.25">
      <c r="B216" s="343" t="s">
        <v>847</v>
      </c>
      <c r="C216" s="5"/>
      <c r="D216" s="6" t="s">
        <v>765</v>
      </c>
      <c r="E216" s="9" t="s">
        <v>766</v>
      </c>
    </row>
    <row r="217" spans="2:5" x14ac:dyDescent="0.25">
      <c r="B217" s="343" t="s">
        <v>848</v>
      </c>
      <c r="C217" s="5"/>
      <c r="D217" s="6" t="s">
        <v>767</v>
      </c>
      <c r="E217" s="9" t="s">
        <v>768</v>
      </c>
    </row>
    <row r="218" spans="2:5" x14ac:dyDescent="0.25">
      <c r="B218" s="343" t="s">
        <v>849</v>
      </c>
      <c r="C218" s="5"/>
      <c r="D218" s="6" t="s">
        <v>769</v>
      </c>
      <c r="E218" s="9" t="s">
        <v>770</v>
      </c>
    </row>
    <row r="220" spans="2:5" x14ac:dyDescent="0.25">
      <c r="B220" s="4" t="s">
        <v>659</v>
      </c>
    </row>
    <row r="221" spans="2:5" x14ac:dyDescent="0.25">
      <c r="B221" s="4" t="s">
        <v>245</v>
      </c>
      <c r="C221" s="5" t="s">
        <v>35</v>
      </c>
      <c r="D221" s="4" t="str">
        <f>'Apps Objects'!F10</f>
        <v>profiles</v>
      </c>
      <c r="E221" s="9" t="s">
        <v>661</v>
      </c>
    </row>
    <row r="222" spans="2:5" x14ac:dyDescent="0.25">
      <c r="B222" s="4" t="s">
        <v>243</v>
      </c>
      <c r="C222" s="5" t="s">
        <v>35</v>
      </c>
      <c r="D222" s="4" t="s">
        <v>416</v>
      </c>
      <c r="E222" s="9" t="s">
        <v>502</v>
      </c>
    </row>
    <row r="223" spans="2:5" x14ac:dyDescent="0.25">
      <c r="B223" s="4" t="s">
        <v>244</v>
      </c>
      <c r="C223" s="5" t="s">
        <v>35</v>
      </c>
      <c r="D223" s="4" t="s">
        <v>500</v>
      </c>
      <c r="E223" s="9" t="s">
        <v>501</v>
      </c>
    </row>
    <row r="224" spans="2:5" x14ac:dyDescent="0.25">
      <c r="B224" s="4" t="s">
        <v>504</v>
      </c>
      <c r="C224" s="5" t="s">
        <v>35</v>
      </c>
      <c r="D224" s="4" t="s">
        <v>416</v>
      </c>
      <c r="E224" s="9" t="s">
        <v>503</v>
      </c>
    </row>
    <row r="226" spans="2:5" x14ac:dyDescent="0.25">
      <c r="B226" s="4" t="s">
        <v>676</v>
      </c>
    </row>
    <row r="227" spans="2:5" x14ac:dyDescent="0.25">
      <c r="B227" s="4" t="s">
        <v>679</v>
      </c>
      <c r="C227" s="5" t="s">
        <v>35</v>
      </c>
      <c r="D227" s="4" t="str">
        <f>"Phone - "&amp;Data!D23</f>
        <v>Phone - berlin</v>
      </c>
      <c r="E227" s="9"/>
    </row>
    <row r="228" spans="2:5" x14ac:dyDescent="0.25">
      <c r="B228" s="5" t="s">
        <v>680</v>
      </c>
      <c r="C228" s="5" t="s">
        <v>35</v>
      </c>
      <c r="D228" s="5" t="str">
        <f>Data!U4&amp;" | "&amp;Data!U7&amp;" | "&amp;Data!D11&amp;"/"&amp;Data!D23&amp;":standby | OPUS WB | etc..."</f>
        <v>pbx.example.com | stdby.example.com | sip-domain.com/berlin:standby | OPUS WB | etc...</v>
      </c>
      <c r="E228" s="9"/>
    </row>
    <row r="229" spans="2:5" x14ac:dyDescent="0.25">
      <c r="B229" s="4" t="s">
        <v>681</v>
      </c>
      <c r="C229" s="5" t="s">
        <v>35</v>
      </c>
      <c r="D229" s="5" t="str">
        <f>"Analog - "&amp;Data!D23&amp;"   (Only necessary if a/b ports are to be put into operation via provisioning codes!)"</f>
        <v>Analog - berlin   (Only necessary if a/b ports are to be put into operation via provisioning codes!)</v>
      </c>
      <c r="E229" s="9" t="s">
        <v>682</v>
      </c>
    </row>
    <row r="230" spans="2:5" x14ac:dyDescent="0.25">
      <c r="B230" s="5" t="s">
        <v>677</v>
      </c>
      <c r="C230" s="5" t="s">
        <v>35</v>
      </c>
      <c r="D230" s="5" t="str">
        <f>Data!U4&amp;" | "&amp;Data!U7&amp;" | "&amp;Data!D11&amp;"/"&amp;Data!D23&amp;":standby | OPUS WB | etc..."</f>
        <v>pbx.example.com | stdby.example.com | sip-domain.com/berlin:standby | OPUS WB | etc...</v>
      </c>
      <c r="E230" s="9" t="s">
        <v>682</v>
      </c>
    </row>
    <row r="231" spans="2:5" x14ac:dyDescent="0.25">
      <c r="B231" s="4" t="s">
        <v>683</v>
      </c>
      <c r="C231" s="5" t="s">
        <v>35</v>
      </c>
      <c r="D231" s="5" t="str">
        <f>"Fax - "&amp;Data!D23&amp;"   (Only necessary if a/b ports are to be put into operation via provisioning codes!)"</f>
        <v>Fax - berlin   (Only necessary if a/b ports are to be put into operation via provisioning codes!)</v>
      </c>
      <c r="E231" s="9" t="s">
        <v>682</v>
      </c>
    </row>
    <row r="232" spans="2:5" x14ac:dyDescent="0.25">
      <c r="B232" s="5" t="s">
        <v>678</v>
      </c>
      <c r="C232" s="5" t="s">
        <v>35</v>
      </c>
      <c r="D232" s="5" t="str">
        <f>Data!U4&amp;" | "&amp;Data!U7&amp;" | "&amp;Data!D11&amp;"/"&amp;Data!D23&amp;":standby | G711 | T38 | etc..."</f>
        <v>pbx.example.com | stdby.example.com | sip-domain.com/berlin:standby | G711 | T38 | etc...</v>
      </c>
      <c r="E232" s="9" t="s">
        <v>682</v>
      </c>
    </row>
    <row r="233" spans="2:5" x14ac:dyDescent="0.25">
      <c r="B233" s="5" t="s">
        <v>688</v>
      </c>
      <c r="C233" s="5" t="s">
        <v>35</v>
      </c>
      <c r="D233" s="5"/>
      <c r="E233" s="9"/>
    </row>
  </sheetData>
  <conditionalFormatting sqref="C1:C1048576">
    <cfRule type="cellIs" dxfId="46" priority="4" operator="equal">
      <formula>"Later"</formula>
    </cfRule>
    <cfRule type="cellIs" dxfId="45" priority="5" operator="equal">
      <formula>"x"</formula>
    </cfRule>
    <cfRule type="cellIs" dxfId="44" priority="6" operator="equal">
      <formula>"ok"</formula>
    </cfRule>
  </conditionalFormatting>
  <conditionalFormatting sqref="C161:D161">
    <cfRule type="cellIs" dxfId="43" priority="274" operator="equal">
      <formula>"Later"</formula>
    </cfRule>
    <cfRule type="cellIs" dxfId="42" priority="275" operator="equal">
      <formula>"x"</formula>
    </cfRule>
    <cfRule type="cellIs" dxfId="41" priority="276" operator="equal">
      <formula>"ok"</formula>
    </cfRule>
  </conditionalFormatting>
  <conditionalFormatting sqref="D192:D201">
    <cfRule type="cellIs" dxfId="40" priority="1" operator="equal">
      <formula>"Later"</formula>
    </cfRule>
    <cfRule type="cellIs" dxfId="39" priority="2" operator="equal">
      <formula>"x"</formula>
    </cfRule>
    <cfRule type="cellIs" dxfId="38" priority="3" operator="equal">
      <formula>"ok"</formula>
    </cfRule>
  </conditionalFormatting>
  <conditionalFormatting sqref="D209:D218">
    <cfRule type="cellIs" dxfId="37" priority="142" operator="equal">
      <formula>"Later"</formula>
    </cfRule>
    <cfRule type="cellIs" dxfId="36" priority="143" operator="equal">
      <formula>"x"</formula>
    </cfRule>
    <cfRule type="cellIs" dxfId="35" priority="144" operator="equal">
      <formula>"ok"</formula>
    </cfRule>
  </conditionalFormatting>
  <dataValidations count="2">
    <dataValidation type="list" allowBlank="1" showInputMessage="1" showErrorMessage="1" sqref="C1694:C1048576" xr:uid="{00000000-0002-0000-0100-000000000000}">
      <formula1>$G$3:$G$6</formula1>
    </dataValidation>
    <dataValidation type="list" allowBlank="1" showInputMessage="1" showErrorMessage="1" sqref="C3:C1693" xr:uid="{00000000-0002-0000-0100-000001000000}">
      <formula1>$G$3:$G$7</formula1>
    </dataValidation>
  </dataValidations>
  <pageMargins left="0.7" right="0.7" top="0.78740157499999996" bottom="0.78740157499999996"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G147"/>
  <sheetViews>
    <sheetView zoomScale="85" zoomScaleNormal="85" workbookViewId="0"/>
  </sheetViews>
  <sheetFormatPr baseColWidth="10" defaultColWidth="11.42578125" defaultRowHeight="15" x14ac:dyDescent="0.25"/>
  <cols>
    <col min="1" max="1" width="4.140625" style="1" customWidth="1"/>
    <col min="2" max="2" width="47.28515625" style="1" customWidth="1"/>
    <col min="3" max="3" width="15.7109375" style="3" bestFit="1" customWidth="1"/>
    <col min="4" max="4" width="91.140625" style="1" customWidth="1"/>
    <col min="5" max="5" width="99.85546875" style="1" bestFit="1" customWidth="1"/>
    <col min="6" max="6" width="11.42578125" style="1"/>
    <col min="7" max="7" width="6.7109375" style="1" hidden="1" customWidth="1"/>
    <col min="8" max="16384" width="11.42578125" style="1"/>
  </cols>
  <sheetData>
    <row r="2" spans="2:7" x14ac:dyDescent="0.25">
      <c r="B2" s="11" t="s">
        <v>34</v>
      </c>
      <c r="C2" s="10" t="s">
        <v>31</v>
      </c>
      <c r="D2" s="11" t="s">
        <v>32</v>
      </c>
      <c r="E2" s="11" t="s">
        <v>33</v>
      </c>
    </row>
    <row r="3" spans="2:7" x14ac:dyDescent="0.25">
      <c r="B3" s="4" t="s">
        <v>469</v>
      </c>
      <c r="C3" s="5" t="s">
        <v>35</v>
      </c>
      <c r="D3" s="359" t="s">
        <v>553</v>
      </c>
      <c r="E3" s="9" t="s">
        <v>164</v>
      </c>
      <c r="G3" s="1" t="s">
        <v>35</v>
      </c>
    </row>
    <row r="4" spans="2:7" x14ac:dyDescent="0.25">
      <c r="B4" s="4" t="s">
        <v>470</v>
      </c>
      <c r="C4" s="5" t="s">
        <v>35</v>
      </c>
      <c r="D4" s="359" t="s">
        <v>554</v>
      </c>
      <c r="E4" s="9" t="s">
        <v>25</v>
      </c>
      <c r="G4" s="1" t="s">
        <v>7</v>
      </c>
    </row>
    <row r="5" spans="2:7" x14ac:dyDescent="0.25">
      <c r="B5" s="4" t="s">
        <v>556</v>
      </c>
      <c r="C5" s="5" t="s">
        <v>35</v>
      </c>
      <c r="D5" s="360" t="s">
        <v>869</v>
      </c>
      <c r="E5" s="9"/>
      <c r="G5" s="1" t="s">
        <v>27</v>
      </c>
    </row>
    <row r="6" spans="2:7" x14ac:dyDescent="0.25">
      <c r="G6" s="1" t="s">
        <v>36</v>
      </c>
    </row>
    <row r="7" spans="2:7" x14ac:dyDescent="0.25">
      <c r="B7" s="5" t="s">
        <v>1</v>
      </c>
      <c r="C7" s="5" t="s">
        <v>35</v>
      </c>
      <c r="D7" s="7"/>
      <c r="E7" s="15"/>
    </row>
    <row r="8" spans="2:7" x14ac:dyDescent="0.25">
      <c r="B8" s="5" t="s">
        <v>0</v>
      </c>
      <c r="C8" s="5" t="s">
        <v>35</v>
      </c>
      <c r="D8" s="361" t="s">
        <v>870</v>
      </c>
      <c r="E8" s="15"/>
    </row>
    <row r="10" spans="2:7" x14ac:dyDescent="0.25">
      <c r="B10" s="5" t="s">
        <v>780</v>
      </c>
      <c r="C10" s="5" t="s">
        <v>35</v>
      </c>
      <c r="D10" s="5" t="str">
        <f>"PBX-Master "&amp;Data!D23</f>
        <v>PBX-Master berlin</v>
      </c>
      <c r="E10" s="15"/>
    </row>
    <row r="11" spans="2:7" x14ac:dyDescent="0.25">
      <c r="B11" s="5" t="s">
        <v>781</v>
      </c>
      <c r="C11" s="5" t="s">
        <v>35</v>
      </c>
      <c r="D11" s="374" t="s">
        <v>558</v>
      </c>
      <c r="E11" s="15"/>
    </row>
    <row r="12" spans="2:7" x14ac:dyDescent="0.25">
      <c r="B12" s="4" t="s">
        <v>782</v>
      </c>
      <c r="C12" s="5" t="s">
        <v>35</v>
      </c>
      <c r="D12" s="4" t="str">
        <f>"wss://"&amp;Data!U5&amp;"/"&amp;Data!D11&amp;"/"&amp;'Apps Objects'!$C$7&amp;"/sysclients"</f>
        <v>wss://apps.example.com/sip-domain.com/devices/sysclients</v>
      </c>
      <c r="E12" s="15"/>
    </row>
    <row r="14" spans="2:7" x14ac:dyDescent="0.25">
      <c r="B14" s="4" t="s">
        <v>676</v>
      </c>
    </row>
    <row r="15" spans="2:7" x14ac:dyDescent="0.25">
      <c r="B15" s="4" t="s">
        <v>699</v>
      </c>
      <c r="C15" s="5" t="s">
        <v>35</v>
      </c>
      <c r="D15" s="4"/>
      <c r="E15" s="9"/>
    </row>
    <row r="17" spans="1:5" x14ac:dyDescent="0.25">
      <c r="B17" s="5" t="s">
        <v>783</v>
      </c>
      <c r="C17" s="5" t="s">
        <v>35</v>
      </c>
      <c r="D17" s="7" t="s">
        <v>698</v>
      </c>
      <c r="E17" s="15" t="s">
        <v>26</v>
      </c>
    </row>
    <row r="18" spans="1:5" x14ac:dyDescent="0.25">
      <c r="B18" s="5" t="s">
        <v>784</v>
      </c>
      <c r="C18" s="5" t="s">
        <v>35</v>
      </c>
      <c r="D18" s="7"/>
      <c r="E18" s="15" t="s">
        <v>472</v>
      </c>
    </row>
    <row r="20" spans="1:5" x14ac:dyDescent="0.25">
      <c r="B20" s="4" t="s">
        <v>696</v>
      </c>
      <c r="C20" s="5" t="s">
        <v>35</v>
      </c>
      <c r="D20" s="7" t="s">
        <v>697</v>
      </c>
      <c r="E20" s="15" t="s">
        <v>697</v>
      </c>
    </row>
    <row r="22" spans="1:5" x14ac:dyDescent="0.25">
      <c r="A22" s="2"/>
      <c r="B22" s="5" t="s">
        <v>9</v>
      </c>
      <c r="C22" s="5" t="s">
        <v>35</v>
      </c>
      <c r="D22" s="5"/>
      <c r="E22" s="15"/>
    </row>
    <row r="24" spans="1:5" x14ac:dyDescent="0.25">
      <c r="B24" s="5" t="s">
        <v>785</v>
      </c>
      <c r="C24" s="5"/>
      <c r="D24" s="7" t="s">
        <v>454</v>
      </c>
      <c r="E24" s="15" t="s">
        <v>362</v>
      </c>
    </row>
    <row r="25" spans="1:5" x14ac:dyDescent="0.25">
      <c r="B25" s="5" t="s">
        <v>860</v>
      </c>
      <c r="C25" s="5"/>
      <c r="D25" s="7" t="s">
        <v>454</v>
      </c>
      <c r="E25" s="15" t="s">
        <v>362</v>
      </c>
    </row>
    <row r="26" spans="1:5" x14ac:dyDescent="0.25">
      <c r="B26" s="5" t="s">
        <v>786</v>
      </c>
      <c r="C26" s="5" t="s">
        <v>35</v>
      </c>
      <c r="D26" s="7"/>
      <c r="E26" s="15" t="s">
        <v>561</v>
      </c>
    </row>
    <row r="27" spans="1:5" x14ac:dyDescent="0.25">
      <c r="B27" s="5" t="s">
        <v>861</v>
      </c>
      <c r="C27" s="5" t="s">
        <v>35</v>
      </c>
      <c r="D27" s="361" t="s">
        <v>555</v>
      </c>
      <c r="E27" s="15"/>
    </row>
    <row r="28" spans="1:5" x14ac:dyDescent="0.25">
      <c r="B28" s="5" t="s">
        <v>862</v>
      </c>
      <c r="C28" s="5" t="s">
        <v>35</v>
      </c>
      <c r="D28" s="361" t="s">
        <v>557</v>
      </c>
      <c r="E28" s="15"/>
    </row>
    <row r="29" spans="1:5" x14ac:dyDescent="0.25">
      <c r="B29" s="5" t="s">
        <v>787</v>
      </c>
      <c r="C29" s="5" t="s">
        <v>35</v>
      </c>
      <c r="D29" s="375" t="s">
        <v>560</v>
      </c>
      <c r="E29" s="15" t="s">
        <v>559</v>
      </c>
    </row>
    <row r="30" spans="1:5" x14ac:dyDescent="0.25">
      <c r="B30" s="5" t="s">
        <v>788</v>
      </c>
      <c r="C30" s="5" t="s">
        <v>35</v>
      </c>
      <c r="D30" s="374"/>
      <c r="E30" s="15" t="s">
        <v>562</v>
      </c>
    </row>
    <row r="31" spans="1:5" x14ac:dyDescent="0.25">
      <c r="B31" s="5" t="s">
        <v>789</v>
      </c>
      <c r="C31" s="5" t="s">
        <v>35</v>
      </c>
      <c r="D31" s="374"/>
      <c r="E31" s="15" t="s">
        <v>563</v>
      </c>
    </row>
    <row r="33" spans="1:5" x14ac:dyDescent="0.25">
      <c r="B33" s="5" t="s">
        <v>790</v>
      </c>
      <c r="C33" s="5" t="s">
        <v>35</v>
      </c>
      <c r="D33" s="374"/>
      <c r="E33" s="15" t="s">
        <v>564</v>
      </c>
    </row>
    <row r="34" spans="1:5" x14ac:dyDescent="0.25">
      <c r="B34" s="5" t="s">
        <v>791</v>
      </c>
      <c r="C34" s="5" t="s">
        <v>35</v>
      </c>
      <c r="D34" s="374"/>
      <c r="E34" s="15" t="s">
        <v>564</v>
      </c>
    </row>
    <row r="36" spans="1:5" x14ac:dyDescent="0.25">
      <c r="B36" s="5" t="s">
        <v>792</v>
      </c>
      <c r="C36" s="5" t="s">
        <v>35</v>
      </c>
      <c r="D36" s="7" t="s">
        <v>471</v>
      </c>
      <c r="E36" s="15" t="s">
        <v>471</v>
      </c>
    </row>
    <row r="37" spans="1:5" x14ac:dyDescent="0.25">
      <c r="B37" s="5" t="s">
        <v>793</v>
      </c>
      <c r="C37" s="5" t="s">
        <v>35</v>
      </c>
      <c r="D37" s="361" t="s">
        <v>572</v>
      </c>
      <c r="E37" s="15"/>
    </row>
    <row r="38" spans="1:5" x14ac:dyDescent="0.25">
      <c r="B38" s="5" t="s">
        <v>794</v>
      </c>
      <c r="C38" s="5" t="s">
        <v>35</v>
      </c>
      <c r="D38" s="378">
        <f ca="1">NOW()</f>
        <v>45327.893817824071</v>
      </c>
      <c r="E38" s="15" t="s">
        <v>565</v>
      </c>
    </row>
    <row r="39" spans="1:5" x14ac:dyDescent="0.25">
      <c r="B39" s="5" t="s">
        <v>795</v>
      </c>
      <c r="C39" s="340"/>
      <c r="D39" s="12"/>
      <c r="E39" s="12"/>
    </row>
    <row r="40" spans="1:5" x14ac:dyDescent="0.25">
      <c r="B40" s="5" t="s">
        <v>719</v>
      </c>
      <c r="C40" s="5" t="s">
        <v>35</v>
      </c>
      <c r="D40" s="4" t="str">
        <f>Data!D51</f>
        <v>pbx.example.com\ldap-guest</v>
      </c>
      <c r="E40" s="45" t="s">
        <v>361</v>
      </c>
    </row>
    <row r="41" spans="1:5" x14ac:dyDescent="0.25">
      <c r="A41" s="2"/>
      <c r="B41" s="5" t="s">
        <v>720</v>
      </c>
      <c r="C41" s="5" t="s">
        <v>35</v>
      </c>
      <c r="D41" s="4" t="str">
        <f>Data!E51</f>
        <v>[ldap-masterPBX guest-PW]</v>
      </c>
      <c r="E41" s="45"/>
    </row>
    <row r="42" spans="1:5" x14ac:dyDescent="0.25">
      <c r="B42" s="5" t="s">
        <v>566</v>
      </c>
      <c r="C42" s="5" t="s">
        <v>35</v>
      </c>
      <c r="D42" s="4" t="s">
        <v>567</v>
      </c>
      <c r="E42" s="45" t="s">
        <v>569</v>
      </c>
    </row>
    <row r="43" spans="1:5" x14ac:dyDescent="0.25">
      <c r="B43" s="5" t="s">
        <v>721</v>
      </c>
      <c r="C43" s="5" t="s">
        <v>35</v>
      </c>
      <c r="D43" s="4" t="str">
        <f>Data!D52</f>
        <v>pbx.example.com\ldap-full</v>
      </c>
      <c r="E43" s="45" t="s">
        <v>361</v>
      </c>
    </row>
    <row r="44" spans="1:5" x14ac:dyDescent="0.25">
      <c r="A44" s="2"/>
      <c r="B44" s="5" t="s">
        <v>722</v>
      </c>
      <c r="C44" s="5" t="s">
        <v>35</v>
      </c>
      <c r="D44" s="4" t="str">
        <f>Data!E52</f>
        <v>[ldap-masterPBX full-PW]</v>
      </c>
      <c r="E44" s="45"/>
    </row>
    <row r="45" spans="1:5" x14ac:dyDescent="0.25">
      <c r="B45" s="5" t="s">
        <v>571</v>
      </c>
      <c r="C45" s="5" t="s">
        <v>35</v>
      </c>
      <c r="D45" s="4" t="s">
        <v>568</v>
      </c>
      <c r="E45" s="15" t="s">
        <v>570</v>
      </c>
    </row>
    <row r="46" spans="1:5" x14ac:dyDescent="0.25">
      <c r="B46" s="5" t="s">
        <v>796</v>
      </c>
      <c r="C46" s="5"/>
      <c r="D46" s="7" t="s">
        <v>454</v>
      </c>
      <c r="E46" s="15" t="s">
        <v>362</v>
      </c>
    </row>
    <row r="48" spans="1:5" x14ac:dyDescent="0.25">
      <c r="A48" s="2"/>
      <c r="B48" s="5" t="s">
        <v>797</v>
      </c>
      <c r="C48" s="2"/>
      <c r="D48" s="2"/>
      <c r="E48" s="2"/>
    </row>
    <row r="49" spans="1:5" x14ac:dyDescent="0.25">
      <c r="A49" s="2"/>
      <c r="B49" s="5" t="s">
        <v>481</v>
      </c>
      <c r="C49" s="5" t="s">
        <v>35</v>
      </c>
      <c r="D49" s="5" t="s">
        <v>396</v>
      </c>
      <c r="E49" s="15"/>
    </row>
    <row r="50" spans="1:5" x14ac:dyDescent="0.25">
      <c r="A50" s="2"/>
      <c r="B50" s="5" t="s">
        <v>3</v>
      </c>
      <c r="C50" s="5" t="s">
        <v>35</v>
      </c>
      <c r="D50" s="44" t="str">
        <f>Data!D11</f>
        <v>sip-domain.com</v>
      </c>
      <c r="E50" s="15"/>
    </row>
    <row r="51" spans="1:5" x14ac:dyDescent="0.25">
      <c r="A51" s="2"/>
      <c r="B51" s="5" t="s">
        <v>151</v>
      </c>
      <c r="C51" s="5" t="s">
        <v>35</v>
      </c>
      <c r="D51" s="5" t="s">
        <v>76</v>
      </c>
      <c r="E51" s="15" t="s">
        <v>77</v>
      </c>
    </row>
    <row r="52" spans="1:5" x14ac:dyDescent="0.25">
      <c r="A52" s="2"/>
      <c r="B52" s="5" t="s">
        <v>4</v>
      </c>
      <c r="C52" s="5" t="s">
        <v>35</v>
      </c>
      <c r="D52" s="44" t="str">
        <f>Data!D23</f>
        <v>berlin</v>
      </c>
      <c r="E52" s="15"/>
    </row>
    <row r="53" spans="1:5" x14ac:dyDescent="0.25">
      <c r="A53" s="2"/>
      <c r="B53" s="5" t="s">
        <v>11</v>
      </c>
      <c r="C53" s="5" t="s">
        <v>35</v>
      </c>
      <c r="D53" s="5" t="str">
        <f>Data!V7</f>
        <v>stdby.example.com</v>
      </c>
      <c r="E53" s="15"/>
    </row>
    <row r="54" spans="1:5" x14ac:dyDescent="0.25">
      <c r="A54" s="2"/>
      <c r="B54" s="5" t="s">
        <v>78</v>
      </c>
      <c r="C54" s="5" t="s">
        <v>35</v>
      </c>
      <c r="D54" s="5" t="s">
        <v>573</v>
      </c>
      <c r="E54" s="15" t="s">
        <v>512</v>
      </c>
    </row>
    <row r="55" spans="1:5" x14ac:dyDescent="0.25">
      <c r="A55" s="2"/>
      <c r="B55" s="5" t="s">
        <v>12</v>
      </c>
      <c r="C55" s="5" t="s">
        <v>35</v>
      </c>
      <c r="D55" s="44" t="str">
        <f>'Master PBX'!D56</f>
        <v>192.168.178.220</v>
      </c>
      <c r="E55" s="15" t="s">
        <v>575</v>
      </c>
    </row>
    <row r="56" spans="1:5" x14ac:dyDescent="0.25">
      <c r="A56" s="2"/>
      <c r="B56" s="5" t="s">
        <v>473</v>
      </c>
      <c r="C56" s="5" t="s">
        <v>35</v>
      </c>
      <c r="D56" s="44" t="s">
        <v>574</v>
      </c>
      <c r="E56" s="15" t="s">
        <v>475</v>
      </c>
    </row>
    <row r="57" spans="1:5" x14ac:dyDescent="0.25">
      <c r="A57" s="2"/>
      <c r="B57" s="5" t="s">
        <v>363</v>
      </c>
      <c r="C57" s="5" t="s">
        <v>35</v>
      </c>
      <c r="D57" s="5" t="str">
        <f>"Leave empty by default ("&amp;Data!W5&amp;")"</f>
        <v>Leave empty by default (apps.example.com)</v>
      </c>
      <c r="E57" s="15" t="s">
        <v>578</v>
      </c>
    </row>
    <row r="58" spans="1:5" x14ac:dyDescent="0.25">
      <c r="A58" s="2"/>
      <c r="B58" s="5" t="s">
        <v>364</v>
      </c>
      <c r="C58" s="5" t="s">
        <v>35</v>
      </c>
      <c r="D58" s="5" t="str">
        <f>"Leave empty by default ("&amp;Data!X5&amp;")"</f>
        <v>Leave empty by default (192.168.178.215)</v>
      </c>
      <c r="E58" s="15" t="s">
        <v>578</v>
      </c>
    </row>
    <row r="59" spans="1:5" x14ac:dyDescent="0.25">
      <c r="A59" s="2"/>
      <c r="B59" s="5" t="s">
        <v>576</v>
      </c>
      <c r="C59" s="5" t="s">
        <v>35</v>
      </c>
      <c r="D59" s="5" t="s">
        <v>577</v>
      </c>
      <c r="E59" s="15" t="s">
        <v>578</v>
      </c>
    </row>
    <row r="60" spans="1:5" x14ac:dyDescent="0.25">
      <c r="A60" s="2"/>
      <c r="B60" s="5" t="s">
        <v>579</v>
      </c>
      <c r="C60" s="5" t="s">
        <v>35</v>
      </c>
      <c r="D60" s="5" t="s">
        <v>689</v>
      </c>
      <c r="E60" s="15" t="s">
        <v>689</v>
      </c>
    </row>
    <row r="61" spans="1:5" x14ac:dyDescent="0.25">
      <c r="A61" s="2"/>
      <c r="B61" s="5" t="s">
        <v>580</v>
      </c>
      <c r="C61" s="5" t="s">
        <v>35</v>
      </c>
      <c r="D61" s="5" t="s">
        <v>689</v>
      </c>
      <c r="E61" s="15" t="s">
        <v>689</v>
      </c>
    </row>
    <row r="62" spans="1:5" x14ac:dyDescent="0.25">
      <c r="A62" s="2"/>
      <c r="B62" s="5" t="s">
        <v>22</v>
      </c>
      <c r="C62" s="5" t="s">
        <v>35</v>
      </c>
      <c r="D62" s="361" t="str">
        <f>'Master PBX'!D63</f>
        <v>https://SERVER/DRIVE/file.$coder?coder=g711a,g711u,g722,g723,g729,opus-nb,opus-wb&amp;repeat=true</v>
      </c>
      <c r="E62" s="15" t="s">
        <v>513</v>
      </c>
    </row>
    <row r="63" spans="1:5" x14ac:dyDescent="0.25">
      <c r="A63" s="2"/>
      <c r="B63" s="5" t="s">
        <v>798</v>
      </c>
      <c r="C63" s="5" t="s">
        <v>35</v>
      </c>
      <c r="D63" s="5" t="s">
        <v>72</v>
      </c>
      <c r="E63" s="15" t="s">
        <v>72</v>
      </c>
    </row>
    <row r="64" spans="1:5" x14ac:dyDescent="0.25">
      <c r="A64" s="2"/>
      <c r="B64" s="5" t="s">
        <v>477</v>
      </c>
      <c r="C64" s="5" t="s">
        <v>35</v>
      </c>
      <c r="D64" s="361">
        <f>'Master PBX'!D65</f>
        <v>24</v>
      </c>
      <c r="E64" s="15" t="s">
        <v>476</v>
      </c>
    </row>
    <row r="65" spans="1:5" x14ac:dyDescent="0.25">
      <c r="A65" s="2"/>
      <c r="B65" s="5" t="s">
        <v>13</v>
      </c>
      <c r="C65" s="5" t="s">
        <v>35</v>
      </c>
      <c r="D65" s="361">
        <f>'Master PBX'!D66</f>
        <v>36</v>
      </c>
      <c r="E65" s="15" t="s">
        <v>156</v>
      </c>
    </row>
    <row r="66" spans="1:5" x14ac:dyDescent="0.25">
      <c r="A66" s="2"/>
      <c r="B66" s="5" t="s">
        <v>581</v>
      </c>
      <c r="C66" s="5" t="s">
        <v>35</v>
      </c>
      <c r="D66" s="361">
        <f>'Master PBX'!D67</f>
        <v>1</v>
      </c>
      <c r="E66" s="15" t="s">
        <v>582</v>
      </c>
    </row>
    <row r="67" spans="1:5" x14ac:dyDescent="0.25">
      <c r="A67" s="2"/>
      <c r="B67" s="5" t="s">
        <v>5</v>
      </c>
      <c r="C67" s="5" t="s">
        <v>35</v>
      </c>
      <c r="D67" s="375" t="s">
        <v>478</v>
      </c>
      <c r="E67" s="15" t="s">
        <v>171</v>
      </c>
    </row>
    <row r="68" spans="1:5" x14ac:dyDescent="0.25">
      <c r="A68" s="2"/>
      <c r="B68" s="5" t="s">
        <v>66</v>
      </c>
      <c r="C68" s="5" t="s">
        <v>35</v>
      </c>
      <c r="D68" s="375" t="s">
        <v>479</v>
      </c>
      <c r="E68" s="15" t="s">
        <v>171</v>
      </c>
    </row>
    <row r="69" spans="1:5" x14ac:dyDescent="0.25">
      <c r="A69" s="2"/>
      <c r="B69" s="5" t="s">
        <v>583</v>
      </c>
      <c r="C69" s="5" t="s">
        <v>35</v>
      </c>
      <c r="D69" s="375" t="s">
        <v>584</v>
      </c>
      <c r="E69" s="15" t="s">
        <v>474</v>
      </c>
    </row>
    <row r="70" spans="1:5" x14ac:dyDescent="0.25">
      <c r="A70" s="2"/>
      <c r="B70" s="5" t="s">
        <v>6</v>
      </c>
      <c r="C70" s="5" t="s">
        <v>35</v>
      </c>
      <c r="D70" s="375" t="s">
        <v>585</v>
      </c>
      <c r="E70" s="15" t="s">
        <v>456</v>
      </c>
    </row>
    <row r="71" spans="1:5" x14ac:dyDescent="0.25">
      <c r="A71" s="2"/>
      <c r="B71" s="343" t="s">
        <v>366</v>
      </c>
      <c r="C71" s="5"/>
      <c r="D71" s="5" t="str">
        <f>'Master PBX'!D72</f>
        <v>ldaps://apps.example.com/dc=entries?givenname,sn,company?sub?(metaSearchNumber=+%n)?bindname=apps.example.com\contacts</v>
      </c>
      <c r="E71" s="15" t="s">
        <v>174</v>
      </c>
    </row>
    <row r="72" spans="1:5" x14ac:dyDescent="0.25">
      <c r="A72" s="2"/>
      <c r="B72" s="343" t="s">
        <v>717</v>
      </c>
      <c r="C72" s="5"/>
      <c r="D72" s="26" t="str">
        <f>Data!E58</f>
        <v>[ldap-slave3PBX full-PW]</v>
      </c>
      <c r="E72" s="45"/>
    </row>
    <row r="73" spans="1:5" x14ac:dyDescent="0.25">
      <c r="A73" s="2"/>
      <c r="B73" s="343" t="s">
        <v>365</v>
      </c>
      <c r="C73" s="5"/>
      <c r="D73" s="5" t="str">
        <f>'Master PBX'!D74</f>
        <v>ldaps://directory.example.com/dc=meta?givenname,sn,company?sub?(|(telephoneNumber=+%n)(mobile=+%n)(homePhone=+%n))?bindname=ldap-metadir\user</v>
      </c>
      <c r="E73" s="15" t="s">
        <v>174</v>
      </c>
    </row>
    <row r="74" spans="1:5" x14ac:dyDescent="0.25">
      <c r="A74" s="2"/>
      <c r="B74" s="343" t="s">
        <v>718</v>
      </c>
      <c r="C74" s="5"/>
      <c r="D74" s="4" t="str">
        <f>Data!E54</f>
        <v>[ldap-slave1PBX full-PW]</v>
      </c>
      <c r="E74" s="45"/>
    </row>
    <row r="75" spans="1:5" x14ac:dyDescent="0.25">
      <c r="A75" s="2"/>
      <c r="B75" s="5" t="s">
        <v>753</v>
      </c>
      <c r="C75" s="5" t="s">
        <v>35</v>
      </c>
      <c r="D75" s="5" t="s">
        <v>754</v>
      </c>
      <c r="E75" s="15" t="s">
        <v>755</v>
      </c>
    </row>
    <row r="76" spans="1:5" x14ac:dyDescent="0.25">
      <c r="A76" s="2"/>
      <c r="B76" s="5" t="s">
        <v>756</v>
      </c>
      <c r="C76" s="5" t="s">
        <v>35</v>
      </c>
      <c r="D76" s="5" t="s">
        <v>757</v>
      </c>
      <c r="E76" s="15" t="s">
        <v>758</v>
      </c>
    </row>
    <row r="77" spans="1:5" x14ac:dyDescent="0.25">
      <c r="A77" s="2"/>
      <c r="B77" s="5" t="s">
        <v>586</v>
      </c>
      <c r="C77" s="5" t="s">
        <v>35</v>
      </c>
      <c r="D77" s="5" t="s">
        <v>714</v>
      </c>
      <c r="E77" s="15" t="s">
        <v>759</v>
      </c>
    </row>
    <row r="78" spans="1:5" x14ac:dyDescent="0.25">
      <c r="A78" s="2"/>
      <c r="B78" s="5" t="s">
        <v>79</v>
      </c>
      <c r="C78" s="5" t="s">
        <v>35</v>
      </c>
      <c r="D78" s="375" t="s">
        <v>585</v>
      </c>
      <c r="E78" s="15" t="s">
        <v>456</v>
      </c>
    </row>
    <row r="79" spans="1:5" x14ac:dyDescent="0.25">
      <c r="A79" s="2"/>
      <c r="B79" s="5" t="s">
        <v>152</v>
      </c>
      <c r="C79" s="5" t="s">
        <v>35</v>
      </c>
      <c r="D79" s="5" t="s">
        <v>37</v>
      </c>
      <c r="E79" s="15"/>
    </row>
    <row r="80" spans="1:5" x14ac:dyDescent="0.25">
      <c r="A80" s="2"/>
      <c r="B80" s="5" t="s">
        <v>392</v>
      </c>
      <c r="C80" s="5" t="s">
        <v>35</v>
      </c>
      <c r="D80" s="44" t="str">
        <f>Data!X4</f>
        <v>192.168.178.214</v>
      </c>
      <c r="E80" s="15"/>
    </row>
    <row r="81" spans="1:5" x14ac:dyDescent="0.25">
      <c r="A81" s="2"/>
      <c r="B81" s="5" t="s">
        <v>864</v>
      </c>
      <c r="C81" s="5" t="s">
        <v>35</v>
      </c>
      <c r="D81" s="5" t="s">
        <v>663</v>
      </c>
      <c r="E81" s="15"/>
    </row>
    <row r="82" spans="1:5" x14ac:dyDescent="0.25">
      <c r="A82" s="2"/>
      <c r="B82" s="2"/>
      <c r="C82" s="2"/>
      <c r="D82" s="2"/>
      <c r="E82" s="2"/>
    </row>
    <row r="83" spans="1:5" x14ac:dyDescent="0.25">
      <c r="A83" s="2"/>
      <c r="B83" s="5" t="s">
        <v>799</v>
      </c>
      <c r="C83" s="5" t="s">
        <v>35</v>
      </c>
      <c r="D83" s="375" t="s">
        <v>669</v>
      </c>
      <c r="E83" s="15" t="s">
        <v>480</v>
      </c>
    </row>
    <row r="84" spans="1:5" x14ac:dyDescent="0.25">
      <c r="A84" s="2"/>
      <c r="B84" s="2"/>
      <c r="C84" s="2"/>
      <c r="D84" s="2"/>
      <c r="E84" s="2"/>
    </row>
    <row r="85" spans="1:5" x14ac:dyDescent="0.25">
      <c r="A85" s="2"/>
      <c r="B85" s="5" t="s">
        <v>800</v>
      </c>
      <c r="C85" s="372"/>
      <c r="D85" s="373"/>
      <c r="E85" s="373"/>
    </row>
    <row r="86" spans="1:5" x14ac:dyDescent="0.25">
      <c r="A86" s="2"/>
      <c r="B86" s="5" t="s">
        <v>482</v>
      </c>
      <c r="C86" s="5" t="s">
        <v>35</v>
      </c>
      <c r="D86" s="361" t="str">
        <f>'Master PBX'!D84</f>
        <v>Disable/Enable</v>
      </c>
      <c r="E86" s="15" t="s">
        <v>594</v>
      </c>
    </row>
    <row r="87" spans="1:5" x14ac:dyDescent="0.25">
      <c r="A87" s="2"/>
      <c r="B87" s="5" t="s">
        <v>801</v>
      </c>
      <c r="C87" s="5" t="s">
        <v>35</v>
      </c>
      <c r="D87" s="361" t="str">
        <f>'Master PBX'!D85</f>
        <v>Normally PBX Only</v>
      </c>
      <c r="E87" s="9" t="s">
        <v>593</v>
      </c>
    </row>
    <row r="88" spans="1:5" x14ac:dyDescent="0.25">
      <c r="A88" s="2"/>
      <c r="B88" s="5" t="s">
        <v>596</v>
      </c>
      <c r="C88" s="5" t="s">
        <v>35</v>
      </c>
      <c r="D88" s="361" t="str">
        <f>'Master PBX'!D86</f>
        <v>e.g. smtp.customer.com or IP address</v>
      </c>
      <c r="E88" s="9" t="s">
        <v>521</v>
      </c>
    </row>
    <row r="89" spans="1:5" x14ac:dyDescent="0.25">
      <c r="A89" s="2"/>
      <c r="B89" s="5" t="s">
        <v>517</v>
      </c>
      <c r="C89" s="5" t="s">
        <v>35</v>
      </c>
      <c r="D89" s="361" t="str">
        <f>'Master PBX'!D87</f>
        <v xml:space="preserve"> </v>
      </c>
      <c r="E89" s="9" t="s">
        <v>599</v>
      </c>
    </row>
    <row r="90" spans="1:5" x14ac:dyDescent="0.25">
      <c r="A90" s="2"/>
      <c r="B90" s="5" t="s">
        <v>520</v>
      </c>
      <c r="C90" s="5" t="s">
        <v>35</v>
      </c>
      <c r="D90" s="361" t="str">
        <f>'Master PBX'!D88</f>
        <v>e.g. "PBX"</v>
      </c>
      <c r="E90" s="9" t="s">
        <v>524</v>
      </c>
    </row>
    <row r="91" spans="1:5" x14ac:dyDescent="0.25">
      <c r="A91" s="2"/>
      <c r="B91" s="5" t="s">
        <v>518</v>
      </c>
      <c r="C91" s="5" t="s">
        <v>35</v>
      </c>
      <c r="D91" s="361" t="str">
        <f>'Master PBX'!D89</f>
        <v xml:space="preserve"> </v>
      </c>
      <c r="E91" s="9" t="s">
        <v>526</v>
      </c>
    </row>
    <row r="92" spans="1:5" x14ac:dyDescent="0.25">
      <c r="A92" s="2"/>
      <c r="B92" s="5" t="s">
        <v>519</v>
      </c>
      <c r="C92" s="5" t="s">
        <v>35</v>
      </c>
      <c r="D92" s="361" t="str">
        <f>'Master PBX'!D90</f>
        <v xml:space="preserve"> </v>
      </c>
      <c r="E92" s="9" t="s">
        <v>527</v>
      </c>
    </row>
    <row r="93" spans="1:5" x14ac:dyDescent="0.25">
      <c r="A93" s="2"/>
      <c r="B93" s="5" t="s">
        <v>153</v>
      </c>
      <c r="C93" s="5" t="s">
        <v>35</v>
      </c>
      <c r="D93" s="361" t="str">
        <f>'Master PBX'!D91</f>
        <v xml:space="preserve"> </v>
      </c>
      <c r="E93" s="9" t="s">
        <v>528</v>
      </c>
    </row>
    <row r="94" spans="1:5" x14ac:dyDescent="0.25">
      <c r="A94" s="2"/>
      <c r="B94" s="5" t="s">
        <v>408</v>
      </c>
      <c r="C94" s="5" t="s">
        <v>35</v>
      </c>
      <c r="D94" s="5" t="str">
        <f>"https://"&amp;Data!U7&amp;"/PBX0/session.xml"</f>
        <v>https://stdby.example.com/PBX0/session.xml</v>
      </c>
      <c r="E94" s="9" t="s">
        <v>600</v>
      </c>
    </row>
    <row r="95" spans="1:5" x14ac:dyDescent="0.25">
      <c r="A95" s="2"/>
      <c r="B95" s="2"/>
      <c r="C95" s="2"/>
      <c r="D95" s="2"/>
      <c r="E95" s="2"/>
    </row>
    <row r="96" spans="1:5" x14ac:dyDescent="0.25">
      <c r="B96" s="5" t="s">
        <v>802</v>
      </c>
      <c r="C96" s="5"/>
      <c r="D96" s="375" t="s">
        <v>664</v>
      </c>
      <c r="E96" s="9" t="s">
        <v>665</v>
      </c>
    </row>
    <row r="97" spans="1:5" x14ac:dyDescent="0.25">
      <c r="A97" s="2"/>
      <c r="B97" s="2"/>
      <c r="C97" s="2"/>
      <c r="D97" s="2"/>
      <c r="E97" s="2"/>
    </row>
    <row r="98" spans="1:5" x14ac:dyDescent="0.25">
      <c r="A98" s="2"/>
      <c r="B98" s="5" t="s">
        <v>803</v>
      </c>
    </row>
    <row r="99" spans="1:5" x14ac:dyDescent="0.25">
      <c r="A99" s="2"/>
      <c r="B99" s="5" t="s">
        <v>645</v>
      </c>
      <c r="C99" s="5" t="s">
        <v>35</v>
      </c>
      <c r="D99" s="5" t="str">
        <f>'Master PBX'!D103</f>
        <v>Leave empty</v>
      </c>
      <c r="E99" s="9" t="s">
        <v>395</v>
      </c>
    </row>
    <row r="100" spans="1:5" x14ac:dyDescent="0.25">
      <c r="A100" s="2"/>
      <c r="B100" s="5" t="s">
        <v>616</v>
      </c>
      <c r="C100" s="5" t="s">
        <v>35</v>
      </c>
      <c r="D100" s="5" t="str">
        <f>'Master PBX'!D104</f>
        <v>https://apps.example.com/sip-domain.com/usersapp/password.htm</v>
      </c>
      <c r="E100" s="9" t="s">
        <v>650</v>
      </c>
    </row>
    <row r="101" spans="1:5" x14ac:dyDescent="0.25">
      <c r="A101" s="2"/>
      <c r="B101" s="5" t="s">
        <v>617</v>
      </c>
      <c r="C101" s="5" t="s">
        <v>35</v>
      </c>
      <c r="D101" s="5" t="str">
        <f>'Master PBX'!D105</f>
        <v>profiles</v>
      </c>
      <c r="E101" s="9" t="s">
        <v>660</v>
      </c>
    </row>
    <row r="102" spans="1:5" x14ac:dyDescent="0.25">
      <c r="A102" s="2"/>
      <c r="B102" s="5" t="s">
        <v>618</v>
      </c>
      <c r="C102" s="5" t="s">
        <v>35</v>
      </c>
      <c r="D102" s="5" t="str">
        <f>'Master PBX'!D106</f>
        <v>Normally leave blank, otherwise name of the tutorial app</v>
      </c>
      <c r="E102" s="9" t="s">
        <v>651</v>
      </c>
    </row>
    <row r="103" spans="1:5" x14ac:dyDescent="0.25">
      <c r="A103" s="2"/>
      <c r="B103" s="5" t="s">
        <v>620</v>
      </c>
      <c r="C103" s="5" t="s">
        <v>35</v>
      </c>
      <c r="D103" s="5" t="str">
        <f>'Master PBX'!D107</f>
        <v>https://store.innovaphone.com/release/download/</v>
      </c>
      <c r="E103" s="9" t="s">
        <v>649</v>
      </c>
    </row>
    <row r="104" spans="1:5" x14ac:dyDescent="0.25">
      <c r="A104" s="2"/>
      <c r="B104" s="5" t="s">
        <v>622</v>
      </c>
      <c r="C104" s="5" t="s">
        <v>35</v>
      </c>
      <c r="D104" s="361" t="str">
        <f>'Master PBX'!D108</f>
        <v>e.g. 137788</v>
      </c>
      <c r="E104" s="9" t="s">
        <v>649</v>
      </c>
    </row>
    <row r="105" spans="1:5" x14ac:dyDescent="0.25">
      <c r="A105" s="2"/>
      <c r="B105" s="5" t="s">
        <v>623</v>
      </c>
      <c r="C105" s="5" t="s">
        <v>35</v>
      </c>
      <c r="D105" s="361" t="str">
        <f>'Master PBX'!D109</f>
        <v>on | NOT FORCE</v>
      </c>
      <c r="E105" s="9" t="s">
        <v>649</v>
      </c>
    </row>
    <row r="106" spans="1:5" x14ac:dyDescent="0.25">
      <c r="A106" s="2"/>
      <c r="B106" s="5" t="s">
        <v>625</v>
      </c>
      <c r="C106" s="5" t="s">
        <v>35</v>
      </c>
      <c r="D106" s="361" t="str">
        <f>'Master PBX'!D110</f>
        <v>on | NOT FORCE</v>
      </c>
      <c r="E106" s="9" t="s">
        <v>649</v>
      </c>
    </row>
    <row r="107" spans="1:5" x14ac:dyDescent="0.25">
      <c r="A107" s="2"/>
      <c r="B107" s="5" t="s">
        <v>626</v>
      </c>
      <c r="C107" s="5" t="s">
        <v>35</v>
      </c>
      <c r="D107" s="361" t="str">
        <f>'Master PBX'!D111</f>
        <v>Never | NOT FORCE</v>
      </c>
      <c r="E107" s="9" t="s">
        <v>649</v>
      </c>
    </row>
    <row r="108" spans="1:5" x14ac:dyDescent="0.25">
      <c r="A108" s="2"/>
      <c r="B108" s="5" t="s">
        <v>628</v>
      </c>
      <c r="C108" s="5" t="s">
        <v>35</v>
      </c>
      <c r="D108" s="361" t="str">
        <f>'Master PBX'!D112</f>
        <v>off | NOT FORCE</v>
      </c>
      <c r="E108" s="9" t="s">
        <v>649</v>
      </c>
    </row>
    <row r="109" spans="1:5" x14ac:dyDescent="0.25">
      <c r="A109" s="2"/>
      <c r="B109" s="5" t="s">
        <v>630</v>
      </c>
      <c r="C109" s="5" t="s">
        <v>35</v>
      </c>
      <c r="D109" s="361" t="str">
        <f>'Master PBX'!D113</f>
        <v>e.g. ctrl+F8 | NOT FORCE</v>
      </c>
      <c r="E109" s="9" t="s">
        <v>649</v>
      </c>
    </row>
    <row r="110" spans="1:5" x14ac:dyDescent="0.25">
      <c r="A110" s="2"/>
      <c r="B110" s="5" t="s">
        <v>631</v>
      </c>
      <c r="C110" s="5" t="s">
        <v>35</v>
      </c>
      <c r="D110" s="361" t="str">
        <f>'Master PBX'!D114</f>
        <v>e.g. ctrl+F9 | NOT FORCE</v>
      </c>
      <c r="E110" s="9" t="s">
        <v>649</v>
      </c>
    </row>
    <row r="111" spans="1:5" x14ac:dyDescent="0.25">
      <c r="A111" s="2"/>
      <c r="B111" s="5" t="s">
        <v>632</v>
      </c>
      <c r="C111" s="5" t="s">
        <v>35</v>
      </c>
      <c r="D111" s="361" t="str">
        <f>'Master PBX'!D115</f>
        <v>e.g. ctrl+F10 | NOT FORCE</v>
      </c>
      <c r="E111" s="9" t="s">
        <v>649</v>
      </c>
    </row>
    <row r="112" spans="1:5" x14ac:dyDescent="0.25">
      <c r="A112" s="2"/>
      <c r="B112" s="5" t="s">
        <v>633</v>
      </c>
      <c r="C112" s="5" t="s">
        <v>35</v>
      </c>
      <c r="D112" s="361" t="str">
        <f>'Master PBX'!D116</f>
        <v>leave blank | NOT FORCE</v>
      </c>
      <c r="E112" s="9" t="s">
        <v>649</v>
      </c>
    </row>
    <row r="113" spans="1:5" x14ac:dyDescent="0.25">
      <c r="A113" s="2"/>
      <c r="B113" s="5" t="s">
        <v>635</v>
      </c>
      <c r="C113" s="5" t="s">
        <v>35</v>
      </c>
      <c r="D113" s="361" t="str">
        <f>'Master PBX'!D117</f>
        <v>None | NOT FORCE</v>
      </c>
      <c r="E113" s="9" t="s">
        <v>649</v>
      </c>
    </row>
    <row r="114" spans="1:5" x14ac:dyDescent="0.25">
      <c r="A114" s="2"/>
      <c r="B114" s="5" t="s">
        <v>637</v>
      </c>
      <c r="C114" s="5" t="s">
        <v>35</v>
      </c>
      <c r="D114" s="361" t="str">
        <f>'Master PBX'!D118</f>
        <v>on | NOT FORCE</v>
      </c>
      <c r="E114" s="9" t="s">
        <v>649</v>
      </c>
    </row>
    <row r="115" spans="1:5" x14ac:dyDescent="0.25">
      <c r="A115" s="2"/>
      <c r="B115" s="5" t="s">
        <v>638</v>
      </c>
      <c r="C115" s="5" t="s">
        <v>35</v>
      </c>
      <c r="D115" s="379" t="str">
        <f>'Master PBX'!D119</f>
        <v>off | FORCE</v>
      </c>
      <c r="E115" s="9" t="s">
        <v>649</v>
      </c>
    </row>
    <row r="116" spans="1:5" x14ac:dyDescent="0.25">
      <c r="A116" s="2"/>
      <c r="B116" s="5" t="s">
        <v>639</v>
      </c>
      <c r="C116" s="5" t="s">
        <v>35</v>
      </c>
      <c r="D116" s="361" t="str">
        <f>'Master PBX'!D120</f>
        <v>off | NOT FORCE</v>
      </c>
      <c r="E116" s="9" t="s">
        <v>649</v>
      </c>
    </row>
    <row r="117" spans="1:5" x14ac:dyDescent="0.25">
      <c r="A117" s="2"/>
      <c r="B117" s="5" t="s">
        <v>640</v>
      </c>
      <c r="C117" s="5" t="s">
        <v>35</v>
      </c>
      <c r="D117" s="379" t="str">
        <f>'Master PBX'!D121</f>
        <v>leave blank | FORCE</v>
      </c>
      <c r="E117" s="9" t="s">
        <v>649</v>
      </c>
    </row>
    <row r="118" spans="1:5" x14ac:dyDescent="0.25">
      <c r="A118" s="2"/>
      <c r="B118" s="5" t="s">
        <v>641</v>
      </c>
      <c r="C118" s="5" t="s">
        <v>35</v>
      </c>
      <c r="D118" s="379" t="str">
        <f>'Master PBX'!D122</f>
        <v>off | FORCE</v>
      </c>
      <c r="E118" s="9" t="s">
        <v>649</v>
      </c>
    </row>
    <row r="119" spans="1:5" x14ac:dyDescent="0.25">
      <c r="A119" s="2"/>
      <c r="B119" s="5" t="s">
        <v>642</v>
      </c>
      <c r="C119" s="5" t="s">
        <v>35</v>
      </c>
      <c r="D119" s="379" t="str">
        <f>'Master PBX'!D123</f>
        <v>off | FORCE</v>
      </c>
      <c r="E119" s="9" t="s">
        <v>649</v>
      </c>
    </row>
    <row r="120" spans="1:5" x14ac:dyDescent="0.25">
      <c r="A120" s="2"/>
      <c r="B120" s="5" t="s">
        <v>643</v>
      </c>
      <c r="C120" s="5" t="s">
        <v>35</v>
      </c>
      <c r="D120" s="379" t="str">
        <f>'Master PBX'!D124</f>
        <v>off</v>
      </c>
      <c r="E120" s="9" t="s">
        <v>649</v>
      </c>
    </row>
    <row r="121" spans="1:5" x14ac:dyDescent="0.25">
      <c r="A121" s="2"/>
      <c r="B121" s="2"/>
      <c r="C121" s="2"/>
      <c r="D121" s="2"/>
      <c r="E121" s="2"/>
    </row>
    <row r="122" spans="1:5" x14ac:dyDescent="0.25">
      <c r="A122" s="2"/>
      <c r="B122" s="341" t="s">
        <v>804</v>
      </c>
      <c r="C122" s="5" t="s">
        <v>35</v>
      </c>
      <c r="D122" s="7" t="s">
        <v>589</v>
      </c>
      <c r="E122" s="15" t="s">
        <v>666</v>
      </c>
    </row>
    <row r="123" spans="1:5" x14ac:dyDescent="0.25">
      <c r="A123" s="2"/>
      <c r="B123" s="342" t="s">
        <v>483</v>
      </c>
      <c r="C123" s="5"/>
      <c r="D123" s="5" t="s">
        <v>590</v>
      </c>
      <c r="E123" s="9" t="s">
        <v>590</v>
      </c>
    </row>
    <row r="124" spans="1:5" x14ac:dyDescent="0.25">
      <c r="A124" s="2"/>
      <c r="B124" s="341" t="s">
        <v>484</v>
      </c>
      <c r="C124" s="5"/>
      <c r="D124" s="5" t="s">
        <v>591</v>
      </c>
      <c r="E124" s="9" t="s">
        <v>591</v>
      </c>
    </row>
    <row r="125" spans="1:5" x14ac:dyDescent="0.25">
      <c r="A125" s="2"/>
      <c r="B125" s="341" t="s">
        <v>587</v>
      </c>
      <c r="C125" s="5"/>
      <c r="D125" s="5" t="s">
        <v>592</v>
      </c>
      <c r="E125" s="9" t="s">
        <v>592</v>
      </c>
    </row>
    <row r="126" spans="1:5" x14ac:dyDescent="0.25">
      <c r="A126" s="2"/>
      <c r="B126" s="341" t="s">
        <v>28</v>
      </c>
      <c r="C126" s="5"/>
      <c r="D126" s="5" t="s">
        <v>173</v>
      </c>
      <c r="E126" s="15" t="s">
        <v>167</v>
      </c>
    </row>
    <row r="127" spans="1:5" x14ac:dyDescent="0.25">
      <c r="A127" s="2"/>
      <c r="B127" s="341" t="s">
        <v>29</v>
      </c>
      <c r="C127" s="5"/>
      <c r="D127" s="5" t="str">
        <f>Data!U5&amp;"/"&amp;Data!D11&amp;"/"&amp;'Apps Objects'!$C$14&amp;"/mypbx"</f>
        <v>apps.example.com/sip-domain.com/reporting/mypbx</v>
      </c>
      <c r="E127" s="43" t="s">
        <v>166</v>
      </c>
    </row>
    <row r="128" spans="1:5" x14ac:dyDescent="0.25">
      <c r="A128" s="2"/>
      <c r="B128" s="341" t="s">
        <v>715</v>
      </c>
      <c r="C128" s="5"/>
      <c r="D128" s="26" t="str">
        <f>Data!D52</f>
        <v>pbx.example.com\ldap-full</v>
      </c>
      <c r="E128" s="15" t="s">
        <v>168</v>
      </c>
    </row>
    <row r="129" spans="1:5" x14ac:dyDescent="0.25">
      <c r="A129" s="2"/>
      <c r="B129" s="341" t="s">
        <v>716</v>
      </c>
      <c r="C129" s="5"/>
      <c r="D129" s="26" t="str">
        <f>Data!E52</f>
        <v>[ldap-masterPBX full-PW]</v>
      </c>
      <c r="E129" s="45"/>
    </row>
    <row r="130" spans="1:5" x14ac:dyDescent="0.25">
      <c r="A130" s="2"/>
      <c r="B130" s="341" t="s">
        <v>457</v>
      </c>
      <c r="C130" s="5"/>
      <c r="D130" s="360" t="str">
        <f>'Master PBX'!D134</f>
        <v>Webdav Path to the logo</v>
      </c>
      <c r="E130" s="15" t="s">
        <v>169</v>
      </c>
    </row>
    <row r="131" spans="1:5" x14ac:dyDescent="0.25">
      <c r="A131" s="2"/>
      <c r="B131" s="2"/>
      <c r="D131" s="2"/>
      <c r="E131" s="2"/>
    </row>
    <row r="132" spans="1:5" x14ac:dyDescent="0.25">
      <c r="B132" s="4" t="s">
        <v>806</v>
      </c>
      <c r="C132" s="5" t="s">
        <v>35</v>
      </c>
      <c r="D132" s="4" t="s">
        <v>64</v>
      </c>
      <c r="E132" s="9"/>
    </row>
    <row r="133" spans="1:5" x14ac:dyDescent="0.25">
      <c r="B133" s="4" t="s">
        <v>807</v>
      </c>
      <c r="C133" s="5" t="s">
        <v>35</v>
      </c>
      <c r="D133" s="4" t="str">
        <f>Data!U5</f>
        <v>apps.example.com</v>
      </c>
      <c r="E133" s="9"/>
    </row>
    <row r="134" spans="1:5" x14ac:dyDescent="0.25">
      <c r="B134" s="4" t="s">
        <v>808</v>
      </c>
      <c r="C134" s="5" t="s">
        <v>35</v>
      </c>
      <c r="D134" s="4" t="s">
        <v>686</v>
      </c>
      <c r="E134" s="9"/>
    </row>
    <row r="135" spans="1:5" x14ac:dyDescent="0.25">
      <c r="B135" s="4" t="s">
        <v>809</v>
      </c>
      <c r="C135" s="5" t="s">
        <v>35</v>
      </c>
      <c r="D135" s="4" t="str">
        <f>"/"&amp;Data!D11&amp;"/"&amp;'Apps Objects'!$C$14&amp;"/cdr"</f>
        <v>/sip-domain.com/reporting/cdr</v>
      </c>
      <c r="E135" s="9"/>
    </row>
    <row r="136" spans="1:5" x14ac:dyDescent="0.25">
      <c r="B136" s="4" t="s">
        <v>810</v>
      </c>
      <c r="C136" s="5" t="s">
        <v>35</v>
      </c>
      <c r="D136" s="4" t="str">
        <f>Data!D62</f>
        <v>cdr</v>
      </c>
      <c r="E136" s="9" t="s">
        <v>371</v>
      </c>
    </row>
    <row r="137" spans="1:5" x14ac:dyDescent="0.25">
      <c r="A137" s="2"/>
      <c r="B137" s="4" t="s">
        <v>811</v>
      </c>
      <c r="C137" s="5" t="s">
        <v>35</v>
      </c>
      <c r="D137" s="26" t="str">
        <f>Data!E62</f>
        <v>[cdr-writeaccess-PW]</v>
      </c>
      <c r="E137" s="45"/>
    </row>
    <row r="139" spans="1:5" x14ac:dyDescent="0.25">
      <c r="B139" s="4" t="s">
        <v>812</v>
      </c>
      <c r="C139" s="5" t="s">
        <v>35</v>
      </c>
      <c r="D139" s="5" t="s">
        <v>372</v>
      </c>
      <c r="E139" s="9" t="s">
        <v>542</v>
      </c>
    </row>
    <row r="140" spans="1:5" x14ac:dyDescent="0.25">
      <c r="B140" s="4" t="s">
        <v>813</v>
      </c>
      <c r="C140" s="5" t="s">
        <v>35</v>
      </c>
      <c r="D140" s="5" t="s">
        <v>373</v>
      </c>
      <c r="E140" s="9" t="s">
        <v>455</v>
      </c>
    </row>
    <row r="141" spans="1:5" x14ac:dyDescent="0.25">
      <c r="B141" s="4" t="s">
        <v>814</v>
      </c>
      <c r="C141" s="5" t="s">
        <v>35</v>
      </c>
      <c r="D141" s="5" t="s">
        <v>374</v>
      </c>
      <c r="E141" s="9" t="s">
        <v>455</v>
      </c>
    </row>
    <row r="143" spans="1:5" x14ac:dyDescent="0.25">
      <c r="B143" s="4" t="s">
        <v>659</v>
      </c>
    </row>
    <row r="144" spans="1:5" x14ac:dyDescent="0.25">
      <c r="B144" s="4" t="s">
        <v>245</v>
      </c>
      <c r="C144" s="5" t="s">
        <v>35</v>
      </c>
      <c r="D144" s="4" t="str">
        <f>'Apps Objects'!F10</f>
        <v>profiles</v>
      </c>
      <c r="E144" s="9" t="s">
        <v>661</v>
      </c>
    </row>
    <row r="145" spans="2:5" x14ac:dyDescent="0.25">
      <c r="B145" s="4" t="s">
        <v>243</v>
      </c>
      <c r="C145" s="5" t="s">
        <v>35</v>
      </c>
      <c r="D145" s="4" t="s">
        <v>416</v>
      </c>
      <c r="E145" s="9" t="s">
        <v>502</v>
      </c>
    </row>
    <row r="146" spans="2:5" x14ac:dyDescent="0.25">
      <c r="B146" s="4" t="s">
        <v>244</v>
      </c>
      <c r="C146" s="5" t="s">
        <v>35</v>
      </c>
      <c r="D146" s="4" t="s">
        <v>500</v>
      </c>
      <c r="E146" s="9" t="s">
        <v>501</v>
      </c>
    </row>
    <row r="147" spans="2:5" x14ac:dyDescent="0.25">
      <c r="B147" s="4" t="s">
        <v>504</v>
      </c>
      <c r="C147" s="5" t="s">
        <v>35</v>
      </c>
      <c r="D147" s="4" t="s">
        <v>416</v>
      </c>
      <c r="E147" s="9" t="s">
        <v>503</v>
      </c>
    </row>
  </sheetData>
  <conditionalFormatting sqref="C1:C1048576">
    <cfRule type="cellIs" dxfId="34" priority="1" operator="equal">
      <formula>"Later"</formula>
    </cfRule>
    <cfRule type="cellIs" dxfId="33" priority="2" operator="equal">
      <formula>"x"</formula>
    </cfRule>
    <cfRule type="cellIs" dxfId="32" priority="3" operator="equal">
      <formula>"ok"</formula>
    </cfRule>
  </conditionalFormatting>
  <dataValidations count="2">
    <dataValidation type="list" allowBlank="1" showInputMessage="1" showErrorMessage="1" sqref="C1616:C1048576" xr:uid="{00000000-0002-0000-0200-000000000000}">
      <formula1>$G$3:$G$6</formula1>
    </dataValidation>
    <dataValidation type="list" allowBlank="1" showInputMessage="1" showErrorMessage="1" sqref="C3:C1615" xr:uid="{00000000-0002-0000-0200-000001000000}">
      <formula1>$G$3:$G$7</formula1>
    </dataValidation>
  </dataValidations>
  <pageMargins left="0.7" right="0.7" top="0.78740157499999996" bottom="0.78740157499999996"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83301-B4BC-4128-BCA0-E829D13241AB}">
  <sheetPr codeName="Tabelle4"/>
  <dimension ref="A2:G173"/>
  <sheetViews>
    <sheetView zoomScale="85" zoomScaleNormal="85" workbookViewId="0"/>
  </sheetViews>
  <sheetFormatPr baseColWidth="10" defaultColWidth="11.42578125" defaultRowHeight="15" x14ac:dyDescent="0.25"/>
  <cols>
    <col min="1" max="1" width="3.85546875" style="1" customWidth="1"/>
    <col min="2" max="2" width="47.28515625" style="1" customWidth="1"/>
    <col min="3" max="3" width="15.7109375" style="3" bestFit="1" customWidth="1"/>
    <col min="4" max="4" width="91.140625" style="1" customWidth="1"/>
    <col min="5" max="5" width="99.85546875" style="1" bestFit="1" customWidth="1"/>
    <col min="6" max="6" width="11.42578125" style="1"/>
    <col min="7" max="7" width="3.85546875" style="1" hidden="1" customWidth="1"/>
    <col min="8" max="16384" width="11.42578125" style="1"/>
  </cols>
  <sheetData>
    <row r="2" spans="2:7" x14ac:dyDescent="0.25">
      <c r="B2" s="11" t="s">
        <v>34</v>
      </c>
      <c r="C2" s="10" t="s">
        <v>31</v>
      </c>
      <c r="D2" s="11" t="s">
        <v>32</v>
      </c>
      <c r="E2" s="11" t="s">
        <v>33</v>
      </c>
    </row>
    <row r="3" spans="2:7" x14ac:dyDescent="0.25">
      <c r="B3" s="345" t="s">
        <v>149</v>
      </c>
      <c r="G3" s="1" t="s">
        <v>35</v>
      </c>
    </row>
    <row r="4" spans="2:7" x14ac:dyDescent="0.25">
      <c r="B4" s="5" t="s">
        <v>150</v>
      </c>
      <c r="C4" s="5" t="s">
        <v>35</v>
      </c>
      <c r="D4" s="26" t="str">
        <f>Data!D30</f>
        <v>hanover</v>
      </c>
      <c r="E4" s="9"/>
      <c r="G4" s="1" t="s">
        <v>7</v>
      </c>
    </row>
    <row r="5" spans="2:7" x14ac:dyDescent="0.25">
      <c r="B5" s="5" t="s">
        <v>763</v>
      </c>
      <c r="C5" s="5" t="s">
        <v>35</v>
      </c>
      <c r="D5" s="26" t="s">
        <v>762</v>
      </c>
      <c r="E5" s="9"/>
      <c r="G5" s="1" t="s">
        <v>27</v>
      </c>
    </row>
    <row r="6" spans="2:7" x14ac:dyDescent="0.25">
      <c r="B6" s="5" t="s">
        <v>760</v>
      </c>
      <c r="C6" s="5" t="s">
        <v>35</v>
      </c>
      <c r="D6" s="5" t="s">
        <v>771</v>
      </c>
      <c r="E6" s="15" t="s">
        <v>755</v>
      </c>
      <c r="G6" s="1" t="s">
        <v>36</v>
      </c>
    </row>
    <row r="7" spans="2:7" x14ac:dyDescent="0.25">
      <c r="B7" s="5" t="s">
        <v>761</v>
      </c>
      <c r="C7" s="5" t="s">
        <v>35</v>
      </c>
      <c r="D7" s="5" t="s">
        <v>764</v>
      </c>
      <c r="E7" s="15" t="s">
        <v>758</v>
      </c>
    </row>
    <row r="8" spans="2:7" x14ac:dyDescent="0.25">
      <c r="B8" s="5" t="s">
        <v>165</v>
      </c>
      <c r="C8" s="5" t="s">
        <v>35</v>
      </c>
      <c r="D8" s="14"/>
      <c r="E8" s="9"/>
    </row>
    <row r="10" spans="2:7" x14ac:dyDescent="0.25">
      <c r="B10" s="4" t="s">
        <v>469</v>
      </c>
      <c r="C10" s="5" t="s">
        <v>35</v>
      </c>
      <c r="D10" s="359" t="s">
        <v>553</v>
      </c>
      <c r="E10" s="9" t="s">
        <v>164</v>
      </c>
    </row>
    <row r="11" spans="2:7" x14ac:dyDescent="0.25">
      <c r="B11" s="4" t="s">
        <v>470</v>
      </c>
      <c r="C11" s="5" t="s">
        <v>35</v>
      </c>
      <c r="D11" s="359" t="s">
        <v>554</v>
      </c>
      <c r="E11" s="9" t="s">
        <v>25</v>
      </c>
    </row>
    <row r="12" spans="2:7" x14ac:dyDescent="0.25">
      <c r="B12" s="4" t="s">
        <v>556</v>
      </c>
      <c r="C12" s="5" t="s">
        <v>35</v>
      </c>
      <c r="D12" s="360" t="s">
        <v>869</v>
      </c>
      <c r="E12" s="9"/>
    </row>
    <row r="14" spans="2:7" x14ac:dyDescent="0.25">
      <c r="B14" s="5" t="s">
        <v>1</v>
      </c>
      <c r="C14" s="5" t="s">
        <v>35</v>
      </c>
      <c r="D14" s="7"/>
      <c r="E14" s="15"/>
    </row>
    <row r="15" spans="2:7" x14ac:dyDescent="0.25">
      <c r="B15" s="5" t="s">
        <v>0</v>
      </c>
      <c r="C15" s="5" t="s">
        <v>35</v>
      </c>
      <c r="D15" s="361" t="s">
        <v>870</v>
      </c>
      <c r="E15" s="15"/>
    </row>
    <row r="17" spans="1:5" x14ac:dyDescent="0.25">
      <c r="B17" s="5" t="s">
        <v>780</v>
      </c>
      <c r="C17" s="5" t="s">
        <v>35</v>
      </c>
      <c r="D17" s="5" t="str">
        <f>"PBX-Master "&amp;Data!D30</f>
        <v>PBX-Master hanover</v>
      </c>
      <c r="E17" s="15"/>
    </row>
    <row r="18" spans="1:5" x14ac:dyDescent="0.25">
      <c r="B18" s="5" t="s">
        <v>781</v>
      </c>
      <c r="C18" s="5" t="s">
        <v>35</v>
      </c>
      <c r="D18" s="374" t="s">
        <v>558</v>
      </c>
      <c r="E18" s="15"/>
    </row>
    <row r="19" spans="1:5" x14ac:dyDescent="0.25">
      <c r="B19" s="4" t="s">
        <v>782</v>
      </c>
      <c r="C19" s="5" t="s">
        <v>35</v>
      </c>
      <c r="D19" s="4" t="str">
        <f>"wss://"&amp;Data!U5&amp;"/"&amp;Data!D11&amp;"/"&amp;'Apps Objects'!$C$7&amp;"/sysclients"</f>
        <v>wss://apps.example.com/sip-domain.com/devices/sysclients</v>
      </c>
      <c r="E19" s="15"/>
    </row>
    <row r="21" spans="1:5" x14ac:dyDescent="0.25">
      <c r="B21" s="4" t="s">
        <v>676</v>
      </c>
    </row>
    <row r="22" spans="1:5" x14ac:dyDescent="0.25">
      <c r="B22" s="4" t="s">
        <v>699</v>
      </c>
      <c r="C22" s="5" t="s">
        <v>35</v>
      </c>
      <c r="D22" s="4"/>
      <c r="E22" s="9"/>
    </row>
    <row r="24" spans="1:5" x14ac:dyDescent="0.25">
      <c r="B24" s="5" t="s">
        <v>783</v>
      </c>
      <c r="C24" s="5" t="s">
        <v>35</v>
      </c>
      <c r="D24" s="7" t="s">
        <v>698</v>
      </c>
      <c r="E24" s="15" t="s">
        <v>26</v>
      </c>
    </row>
    <row r="25" spans="1:5" x14ac:dyDescent="0.25">
      <c r="B25" s="5" t="s">
        <v>784</v>
      </c>
      <c r="C25" s="5" t="s">
        <v>35</v>
      </c>
      <c r="D25" s="7"/>
      <c r="E25" s="15" t="s">
        <v>472</v>
      </c>
    </row>
    <row r="27" spans="1:5" x14ac:dyDescent="0.25">
      <c r="B27" s="4" t="s">
        <v>696</v>
      </c>
      <c r="C27" s="5" t="s">
        <v>35</v>
      </c>
      <c r="D27" s="7" t="s">
        <v>697</v>
      </c>
      <c r="E27" s="15" t="s">
        <v>697</v>
      </c>
    </row>
    <row r="29" spans="1:5" x14ac:dyDescent="0.25">
      <c r="A29" s="2"/>
      <c r="B29" s="5" t="s">
        <v>9</v>
      </c>
      <c r="C29" s="5" t="s">
        <v>35</v>
      </c>
      <c r="D29" s="5"/>
      <c r="E29" s="15"/>
    </row>
    <row r="31" spans="1:5" x14ac:dyDescent="0.25">
      <c r="B31" s="5" t="s">
        <v>785</v>
      </c>
      <c r="C31" s="5"/>
      <c r="D31" s="7" t="s">
        <v>454</v>
      </c>
      <c r="E31" s="15" t="s">
        <v>362</v>
      </c>
    </row>
    <row r="32" spans="1:5" x14ac:dyDescent="0.25">
      <c r="B32" s="5" t="s">
        <v>860</v>
      </c>
      <c r="C32" s="5"/>
      <c r="D32" s="7" t="s">
        <v>454</v>
      </c>
      <c r="E32" s="15" t="s">
        <v>362</v>
      </c>
    </row>
    <row r="33" spans="1:5" x14ac:dyDescent="0.25">
      <c r="B33" s="5" t="s">
        <v>786</v>
      </c>
      <c r="C33" s="5" t="s">
        <v>35</v>
      </c>
      <c r="D33" s="7"/>
      <c r="E33" s="15" t="s">
        <v>561</v>
      </c>
    </row>
    <row r="34" spans="1:5" x14ac:dyDescent="0.25">
      <c r="B34" s="5" t="s">
        <v>861</v>
      </c>
      <c r="C34" s="5" t="s">
        <v>35</v>
      </c>
      <c r="D34" s="361" t="s">
        <v>555</v>
      </c>
      <c r="E34" s="15"/>
    </row>
    <row r="35" spans="1:5" x14ac:dyDescent="0.25">
      <c r="B35" s="5" t="s">
        <v>862</v>
      </c>
      <c r="C35" s="5" t="s">
        <v>35</v>
      </c>
      <c r="D35" s="361" t="s">
        <v>557</v>
      </c>
      <c r="E35" s="15"/>
    </row>
    <row r="36" spans="1:5" x14ac:dyDescent="0.25">
      <c r="B36" s="5" t="s">
        <v>787</v>
      </c>
      <c r="C36" s="5" t="s">
        <v>35</v>
      </c>
      <c r="D36" s="375" t="s">
        <v>560</v>
      </c>
      <c r="E36" s="15" t="s">
        <v>559</v>
      </c>
    </row>
    <row r="37" spans="1:5" x14ac:dyDescent="0.25">
      <c r="B37" s="5" t="s">
        <v>788</v>
      </c>
      <c r="C37" s="5" t="s">
        <v>35</v>
      </c>
      <c r="D37" s="374"/>
      <c r="E37" s="15" t="s">
        <v>562</v>
      </c>
    </row>
    <row r="38" spans="1:5" x14ac:dyDescent="0.25">
      <c r="B38" s="5" t="s">
        <v>789</v>
      </c>
      <c r="C38" s="5" t="s">
        <v>35</v>
      </c>
      <c r="D38" s="374"/>
      <c r="E38" s="15" t="s">
        <v>563</v>
      </c>
    </row>
    <row r="40" spans="1:5" x14ac:dyDescent="0.25">
      <c r="B40" s="5" t="s">
        <v>790</v>
      </c>
      <c r="C40" s="5" t="s">
        <v>35</v>
      </c>
      <c r="D40" s="374"/>
      <c r="E40" s="15" t="s">
        <v>564</v>
      </c>
    </row>
    <row r="41" spans="1:5" x14ac:dyDescent="0.25">
      <c r="B41" s="5" t="s">
        <v>791</v>
      </c>
      <c r="C41" s="5" t="s">
        <v>35</v>
      </c>
      <c r="D41" s="374"/>
      <c r="E41" s="15" t="s">
        <v>564</v>
      </c>
    </row>
    <row r="43" spans="1:5" x14ac:dyDescent="0.25">
      <c r="B43" s="5" t="s">
        <v>792</v>
      </c>
      <c r="C43" s="5" t="s">
        <v>35</v>
      </c>
      <c r="D43" s="7" t="s">
        <v>471</v>
      </c>
      <c r="E43" s="15" t="s">
        <v>471</v>
      </c>
    </row>
    <row r="44" spans="1:5" x14ac:dyDescent="0.25">
      <c r="B44" s="5" t="s">
        <v>793</v>
      </c>
      <c r="C44" s="5" t="s">
        <v>35</v>
      </c>
      <c r="D44" s="361" t="s">
        <v>572</v>
      </c>
      <c r="E44" s="15"/>
    </row>
    <row r="45" spans="1:5" x14ac:dyDescent="0.25">
      <c r="B45" s="5" t="s">
        <v>794</v>
      </c>
      <c r="C45" s="5" t="s">
        <v>35</v>
      </c>
      <c r="D45" s="378">
        <f ca="1">NOW()</f>
        <v>45327.893817824071</v>
      </c>
      <c r="E45" s="15" t="s">
        <v>565</v>
      </c>
    </row>
    <row r="46" spans="1:5" x14ac:dyDescent="0.25">
      <c r="B46" s="5" t="s">
        <v>795</v>
      </c>
      <c r="C46" s="340"/>
      <c r="D46" s="12"/>
      <c r="E46" s="12"/>
    </row>
    <row r="47" spans="1:5" x14ac:dyDescent="0.25">
      <c r="B47" s="5" t="s">
        <v>719</v>
      </c>
      <c r="C47" s="5" t="s">
        <v>35</v>
      </c>
      <c r="D47" s="4" t="str">
        <f>Data!D53</f>
        <v>hannover-pbx.example.com\ldap-guest</v>
      </c>
      <c r="E47" s="45" t="s">
        <v>361</v>
      </c>
    </row>
    <row r="48" spans="1:5" x14ac:dyDescent="0.25">
      <c r="A48" s="2"/>
      <c r="B48" s="5" t="s">
        <v>720</v>
      </c>
      <c r="C48" s="5" t="s">
        <v>35</v>
      </c>
      <c r="D48" s="4" t="str">
        <f>Data!E53</f>
        <v>[ldap-slave1PBX guest-PW]</v>
      </c>
      <c r="E48" s="45"/>
    </row>
    <row r="49" spans="1:5" x14ac:dyDescent="0.25">
      <c r="B49" s="5" t="s">
        <v>566</v>
      </c>
      <c r="C49" s="5" t="s">
        <v>35</v>
      </c>
      <c r="D49" s="4" t="s">
        <v>567</v>
      </c>
      <c r="E49" s="45" t="s">
        <v>569</v>
      </c>
    </row>
    <row r="50" spans="1:5" x14ac:dyDescent="0.25">
      <c r="B50" s="5" t="s">
        <v>721</v>
      </c>
      <c r="C50" s="5" t="s">
        <v>35</v>
      </c>
      <c r="D50" s="4" t="str">
        <f>Data!D54</f>
        <v>hannover-pbx.example.com\ldap-full</v>
      </c>
      <c r="E50" s="45" t="s">
        <v>361</v>
      </c>
    </row>
    <row r="51" spans="1:5" x14ac:dyDescent="0.25">
      <c r="A51" s="2"/>
      <c r="B51" s="5" t="s">
        <v>722</v>
      </c>
      <c r="C51" s="5" t="s">
        <v>35</v>
      </c>
      <c r="D51" s="4" t="str">
        <f>Data!E54</f>
        <v>[ldap-slave1PBX full-PW]</v>
      </c>
      <c r="E51" s="45"/>
    </row>
    <row r="52" spans="1:5" x14ac:dyDescent="0.25">
      <c r="B52" s="5" t="s">
        <v>571</v>
      </c>
      <c r="C52" s="5" t="s">
        <v>35</v>
      </c>
      <c r="D52" s="4" t="s">
        <v>568</v>
      </c>
      <c r="E52" s="15" t="s">
        <v>570</v>
      </c>
    </row>
    <row r="53" spans="1:5" x14ac:dyDescent="0.25">
      <c r="B53" s="5" t="s">
        <v>796</v>
      </c>
      <c r="C53" s="5"/>
      <c r="D53" s="7" t="s">
        <v>454</v>
      </c>
      <c r="E53" s="15" t="s">
        <v>362</v>
      </c>
    </row>
    <row r="55" spans="1:5" x14ac:dyDescent="0.25">
      <c r="A55" s="2"/>
      <c r="B55" s="5" t="s">
        <v>797</v>
      </c>
      <c r="C55" s="2"/>
      <c r="D55" s="2"/>
      <c r="E55" s="2"/>
    </row>
    <row r="56" spans="1:5" x14ac:dyDescent="0.25">
      <c r="A56" s="2"/>
      <c r="B56" s="5" t="s">
        <v>481</v>
      </c>
      <c r="C56" s="5" t="s">
        <v>35</v>
      </c>
      <c r="D56" s="5" t="s">
        <v>391</v>
      </c>
      <c r="E56" s="15"/>
    </row>
    <row r="57" spans="1:5" x14ac:dyDescent="0.25">
      <c r="A57" s="2"/>
      <c r="B57" s="5" t="s">
        <v>3</v>
      </c>
      <c r="C57" s="5" t="s">
        <v>35</v>
      </c>
      <c r="D57" s="44" t="str">
        <f>Data!D11</f>
        <v>sip-domain.com</v>
      </c>
      <c r="E57" s="15"/>
    </row>
    <row r="58" spans="1:5" x14ac:dyDescent="0.25">
      <c r="A58" s="2"/>
      <c r="B58" s="5" t="s">
        <v>151</v>
      </c>
      <c r="C58" s="5" t="s">
        <v>35</v>
      </c>
      <c r="D58" s="5" t="s">
        <v>76</v>
      </c>
      <c r="E58" s="15" t="s">
        <v>77</v>
      </c>
    </row>
    <row r="59" spans="1:5" x14ac:dyDescent="0.25">
      <c r="A59" s="2"/>
      <c r="B59" s="5" t="s">
        <v>4</v>
      </c>
      <c r="C59" s="5" t="s">
        <v>35</v>
      </c>
      <c r="D59" s="44" t="str">
        <f>Data!D30</f>
        <v>hanover</v>
      </c>
      <c r="E59" s="15"/>
    </row>
    <row r="60" spans="1:5" x14ac:dyDescent="0.25">
      <c r="A60" s="2"/>
      <c r="B60" s="5" t="s">
        <v>11</v>
      </c>
      <c r="C60" s="5" t="s">
        <v>35</v>
      </c>
      <c r="D60" s="5" t="str">
        <f>Data!V8</f>
        <v>hannover-pbx.example.com</v>
      </c>
      <c r="E60" s="15"/>
    </row>
    <row r="61" spans="1:5" x14ac:dyDescent="0.25">
      <c r="A61" s="2"/>
      <c r="B61" s="5" t="s">
        <v>78</v>
      </c>
      <c r="C61" s="5" t="s">
        <v>35</v>
      </c>
      <c r="D61" s="5" t="s">
        <v>573</v>
      </c>
      <c r="E61" s="15" t="s">
        <v>512</v>
      </c>
    </row>
    <row r="62" spans="1:5" x14ac:dyDescent="0.25">
      <c r="A62" s="2"/>
      <c r="B62" s="5" t="s">
        <v>12</v>
      </c>
      <c r="C62" s="5" t="s">
        <v>35</v>
      </c>
      <c r="D62" s="44" t="str">
        <f>Data!X6</f>
        <v>192.168.178.220</v>
      </c>
      <c r="E62" s="15" t="s">
        <v>575</v>
      </c>
    </row>
    <row r="63" spans="1:5" x14ac:dyDescent="0.25">
      <c r="A63" s="2"/>
      <c r="B63" s="5" t="s">
        <v>473</v>
      </c>
      <c r="C63" s="5" t="s">
        <v>35</v>
      </c>
      <c r="D63" s="44" t="s">
        <v>574</v>
      </c>
      <c r="E63" s="15" t="s">
        <v>475</v>
      </c>
    </row>
    <row r="64" spans="1:5" x14ac:dyDescent="0.25">
      <c r="A64" s="2"/>
      <c r="B64" s="5" t="s">
        <v>363</v>
      </c>
      <c r="C64" s="5" t="s">
        <v>35</v>
      </c>
      <c r="D64" s="5" t="str">
        <f>"Leave empty by default ("&amp;Data!W5&amp;")"</f>
        <v>Leave empty by default (apps.example.com)</v>
      </c>
      <c r="E64" s="15" t="s">
        <v>578</v>
      </c>
    </row>
    <row r="65" spans="1:5" x14ac:dyDescent="0.25">
      <c r="A65" s="2"/>
      <c r="B65" s="5" t="s">
        <v>364</v>
      </c>
      <c r="C65" s="5" t="s">
        <v>35</v>
      </c>
      <c r="D65" s="5" t="str">
        <f>"Leave empty by default ("&amp;Data!X5&amp;")"</f>
        <v>Leave empty by default (192.168.178.215)</v>
      </c>
      <c r="E65" s="15" t="s">
        <v>578</v>
      </c>
    </row>
    <row r="66" spans="1:5" x14ac:dyDescent="0.25">
      <c r="A66" s="2"/>
      <c r="B66" s="5" t="s">
        <v>576</v>
      </c>
      <c r="C66" s="5" t="s">
        <v>35</v>
      </c>
      <c r="D66" s="5" t="s">
        <v>577</v>
      </c>
      <c r="E66" s="15" t="s">
        <v>578</v>
      </c>
    </row>
    <row r="67" spans="1:5" x14ac:dyDescent="0.25">
      <c r="A67" s="2"/>
      <c r="B67" s="5" t="s">
        <v>579</v>
      </c>
      <c r="C67" s="5" t="s">
        <v>35</v>
      </c>
      <c r="D67" s="5" t="s">
        <v>689</v>
      </c>
      <c r="E67" s="15" t="s">
        <v>689</v>
      </c>
    </row>
    <row r="68" spans="1:5" x14ac:dyDescent="0.25">
      <c r="A68" s="2"/>
      <c r="B68" s="5" t="s">
        <v>580</v>
      </c>
      <c r="C68" s="5" t="s">
        <v>35</v>
      </c>
      <c r="D68" s="5" t="s">
        <v>689</v>
      </c>
      <c r="E68" s="15" t="s">
        <v>689</v>
      </c>
    </row>
    <row r="69" spans="1:5" x14ac:dyDescent="0.25">
      <c r="A69" s="2"/>
      <c r="B69" s="5" t="s">
        <v>22</v>
      </c>
      <c r="C69" s="5" t="s">
        <v>35</v>
      </c>
      <c r="D69" s="361" t="str">
        <f>'Master PBX'!D63</f>
        <v>https://SERVER/DRIVE/file.$coder?coder=g711a,g711u,g722,g723,g729,opus-nb,opus-wb&amp;repeat=true</v>
      </c>
      <c r="E69" s="15" t="s">
        <v>513</v>
      </c>
    </row>
    <row r="70" spans="1:5" x14ac:dyDescent="0.25">
      <c r="A70" s="2"/>
      <c r="B70" s="5" t="s">
        <v>798</v>
      </c>
      <c r="C70" s="5" t="s">
        <v>35</v>
      </c>
      <c r="D70" s="5" t="s">
        <v>72</v>
      </c>
      <c r="E70" s="15" t="s">
        <v>72</v>
      </c>
    </row>
    <row r="71" spans="1:5" x14ac:dyDescent="0.25">
      <c r="A71" s="2"/>
      <c r="B71" s="5" t="s">
        <v>477</v>
      </c>
      <c r="C71" s="5" t="s">
        <v>35</v>
      </c>
      <c r="D71" s="361">
        <f>'Master PBX'!D65</f>
        <v>24</v>
      </c>
      <c r="E71" s="15" t="s">
        <v>476</v>
      </c>
    </row>
    <row r="72" spans="1:5" x14ac:dyDescent="0.25">
      <c r="A72" s="2"/>
      <c r="B72" s="5" t="s">
        <v>13</v>
      </c>
      <c r="C72" s="5" t="s">
        <v>35</v>
      </c>
      <c r="D72" s="361">
        <f>'Master PBX'!D66</f>
        <v>36</v>
      </c>
      <c r="E72" s="15" t="s">
        <v>156</v>
      </c>
    </row>
    <row r="73" spans="1:5" x14ac:dyDescent="0.25">
      <c r="A73" s="2"/>
      <c r="B73" s="5" t="s">
        <v>581</v>
      </c>
      <c r="C73" s="5" t="s">
        <v>35</v>
      </c>
      <c r="D73" s="361">
        <f>'Master PBX'!D67</f>
        <v>1</v>
      </c>
      <c r="E73" s="15" t="s">
        <v>582</v>
      </c>
    </row>
    <row r="74" spans="1:5" x14ac:dyDescent="0.25">
      <c r="A74" s="2"/>
      <c r="B74" s="5" t="s">
        <v>5</v>
      </c>
      <c r="C74" s="5" t="s">
        <v>35</v>
      </c>
      <c r="D74" s="375" t="s">
        <v>478</v>
      </c>
      <c r="E74" s="15" t="s">
        <v>171</v>
      </c>
    </row>
    <row r="75" spans="1:5" x14ac:dyDescent="0.25">
      <c r="A75" s="2"/>
      <c r="B75" s="5" t="s">
        <v>66</v>
      </c>
      <c r="C75" s="5" t="s">
        <v>35</v>
      </c>
      <c r="D75" s="375" t="s">
        <v>479</v>
      </c>
      <c r="E75" s="15" t="s">
        <v>171</v>
      </c>
    </row>
    <row r="76" spans="1:5" x14ac:dyDescent="0.25">
      <c r="A76" s="2"/>
      <c r="B76" s="5" t="s">
        <v>583</v>
      </c>
      <c r="C76" s="5" t="s">
        <v>35</v>
      </c>
      <c r="D76" s="375" t="s">
        <v>584</v>
      </c>
      <c r="E76" s="15" t="s">
        <v>474</v>
      </c>
    </row>
    <row r="77" spans="1:5" x14ac:dyDescent="0.25">
      <c r="A77" s="2"/>
      <c r="B77" s="5" t="s">
        <v>6</v>
      </c>
      <c r="C77" s="5" t="s">
        <v>35</v>
      </c>
      <c r="D77" s="375" t="s">
        <v>585</v>
      </c>
      <c r="E77" s="15" t="s">
        <v>456</v>
      </c>
    </row>
    <row r="78" spans="1:5" x14ac:dyDescent="0.25">
      <c r="A78" s="2"/>
      <c r="B78" s="343" t="s">
        <v>366</v>
      </c>
      <c r="C78" s="5"/>
      <c r="D78" s="5" t="str">
        <f>'Master PBX'!D72</f>
        <v>ldaps://apps.example.com/dc=entries?givenname,sn,company?sub?(metaSearchNumber=+%n)?bindname=apps.example.com\contacts</v>
      </c>
      <c r="E78" s="15" t="s">
        <v>174</v>
      </c>
    </row>
    <row r="79" spans="1:5" x14ac:dyDescent="0.25">
      <c r="A79" s="2"/>
      <c r="B79" s="343" t="s">
        <v>717</v>
      </c>
      <c r="C79" s="5"/>
      <c r="D79" s="26" t="str">
        <f>Data!E63</f>
        <v>[contacts-read-PW]</v>
      </c>
      <c r="E79" s="45"/>
    </row>
    <row r="80" spans="1:5" x14ac:dyDescent="0.25">
      <c r="A80" s="2"/>
      <c r="B80" s="343" t="s">
        <v>365</v>
      </c>
      <c r="C80" s="5"/>
      <c r="D80" s="5" t="str">
        <f>'Master PBX'!D74</f>
        <v>ldaps://directory.example.com/dc=meta?givenname,sn,company?sub?(|(telephoneNumber=+%n)(mobile=+%n)(homePhone=+%n))?bindname=ldap-metadir\user</v>
      </c>
      <c r="E80" s="15" t="s">
        <v>174</v>
      </c>
    </row>
    <row r="81" spans="1:5" x14ac:dyDescent="0.25">
      <c r="A81" s="2"/>
      <c r="B81" s="343" t="s">
        <v>718</v>
      </c>
      <c r="C81" s="5"/>
      <c r="D81" s="4" t="str">
        <f>Data!E59</f>
        <v>[ldap-metadir\user-PW]</v>
      </c>
      <c r="E81" s="45"/>
    </row>
    <row r="82" spans="1:5" x14ac:dyDescent="0.25">
      <c r="A82" s="2"/>
      <c r="B82" s="5" t="s">
        <v>753</v>
      </c>
      <c r="C82" s="5" t="s">
        <v>35</v>
      </c>
      <c r="D82" s="5" t="s">
        <v>754</v>
      </c>
      <c r="E82" s="15" t="s">
        <v>755</v>
      </c>
    </row>
    <row r="83" spans="1:5" x14ac:dyDescent="0.25">
      <c r="A83" s="2"/>
      <c r="B83" s="5" t="s">
        <v>756</v>
      </c>
      <c r="C83" s="5" t="s">
        <v>35</v>
      </c>
      <c r="D83" s="5" t="s">
        <v>757</v>
      </c>
      <c r="E83" s="15" t="s">
        <v>758</v>
      </c>
    </row>
    <row r="84" spans="1:5" x14ac:dyDescent="0.25">
      <c r="A84" s="2"/>
      <c r="B84" s="5" t="s">
        <v>586</v>
      </c>
      <c r="C84" s="5" t="s">
        <v>35</v>
      </c>
      <c r="D84" s="5" t="s">
        <v>714</v>
      </c>
      <c r="E84" s="15" t="s">
        <v>759</v>
      </c>
    </row>
    <row r="85" spans="1:5" x14ac:dyDescent="0.25">
      <c r="A85" s="2"/>
      <c r="B85" s="5" t="s">
        <v>152</v>
      </c>
      <c r="C85" s="5" t="s">
        <v>35</v>
      </c>
      <c r="D85" s="5" t="s">
        <v>37</v>
      </c>
      <c r="E85" s="15"/>
    </row>
    <row r="86" spans="1:5" x14ac:dyDescent="0.25">
      <c r="A86" s="2"/>
      <c r="B86" s="5" t="s">
        <v>79</v>
      </c>
      <c r="C86" s="5" t="s">
        <v>35</v>
      </c>
      <c r="D86" s="375" t="s">
        <v>585</v>
      </c>
      <c r="E86" s="15" t="s">
        <v>456</v>
      </c>
    </row>
    <row r="87" spans="1:5" x14ac:dyDescent="0.25">
      <c r="A87" s="2"/>
      <c r="B87" s="5" t="s">
        <v>392</v>
      </c>
      <c r="C87" s="5" t="s">
        <v>35</v>
      </c>
      <c r="D87" s="44" t="str">
        <f>Data!D21</f>
        <v>192.168.178.214</v>
      </c>
      <c r="E87" s="15"/>
    </row>
    <row r="88" spans="1:5" x14ac:dyDescent="0.25">
      <c r="A88" s="2"/>
      <c r="B88" s="5" t="s">
        <v>393</v>
      </c>
      <c r="C88" s="5" t="s">
        <v>35</v>
      </c>
      <c r="D88" s="44" t="str">
        <f>Data!D25</f>
        <v>192.168.1.12</v>
      </c>
      <c r="E88" s="15" t="s">
        <v>515</v>
      </c>
    </row>
    <row r="89" spans="1:5" x14ac:dyDescent="0.25">
      <c r="A89" s="2"/>
      <c r="B89" s="5" t="s">
        <v>153</v>
      </c>
      <c r="C89" s="5" t="s">
        <v>35</v>
      </c>
      <c r="D89" s="377" t="s">
        <v>673</v>
      </c>
      <c r="E89" s="15" t="s">
        <v>172</v>
      </c>
    </row>
    <row r="90" spans="1:5" x14ac:dyDescent="0.25">
      <c r="A90" s="2"/>
      <c r="B90" s="5" t="s">
        <v>154</v>
      </c>
      <c r="C90" s="5" t="s">
        <v>35</v>
      </c>
      <c r="D90" s="44" t="str">
        <f>Data!D11</f>
        <v>sip-domain.com</v>
      </c>
      <c r="E90" s="15" t="s">
        <v>514</v>
      </c>
    </row>
    <row r="91" spans="1:5" x14ac:dyDescent="0.25">
      <c r="A91" s="2"/>
      <c r="B91" s="5" t="s">
        <v>155</v>
      </c>
      <c r="C91" s="5" t="s">
        <v>35</v>
      </c>
      <c r="D91" s="44" t="s">
        <v>672</v>
      </c>
      <c r="E91" s="15" t="s">
        <v>671</v>
      </c>
    </row>
    <row r="92" spans="1:5" x14ac:dyDescent="0.25">
      <c r="A92" s="2"/>
      <c r="B92" s="5" t="s">
        <v>516</v>
      </c>
      <c r="C92" s="5" t="s">
        <v>35</v>
      </c>
      <c r="D92" s="5" t="s">
        <v>585</v>
      </c>
      <c r="E92" s="15"/>
    </row>
    <row r="93" spans="1:5" x14ac:dyDescent="0.25">
      <c r="A93" s="2"/>
      <c r="B93" s="2"/>
      <c r="C93" s="2"/>
      <c r="D93" s="2"/>
      <c r="E93" s="2"/>
    </row>
    <row r="94" spans="1:5" x14ac:dyDescent="0.25">
      <c r="A94" s="2"/>
      <c r="B94" s="5" t="s">
        <v>799</v>
      </c>
      <c r="C94" s="5" t="s">
        <v>35</v>
      </c>
      <c r="D94" s="375" t="s">
        <v>669</v>
      </c>
      <c r="E94" s="15" t="s">
        <v>480</v>
      </c>
    </row>
    <row r="95" spans="1:5" x14ac:dyDescent="0.25">
      <c r="A95" s="2"/>
      <c r="B95" s="2"/>
      <c r="C95" s="2"/>
      <c r="D95" s="2"/>
      <c r="E95" s="2"/>
    </row>
    <row r="96" spans="1:5" x14ac:dyDescent="0.25">
      <c r="A96" s="2"/>
      <c r="B96" s="5" t="s">
        <v>800</v>
      </c>
      <c r="C96" s="372"/>
      <c r="D96" s="373"/>
      <c r="E96" s="373"/>
    </row>
    <row r="97" spans="1:5" x14ac:dyDescent="0.25">
      <c r="A97" s="2"/>
      <c r="B97" s="5" t="s">
        <v>482</v>
      </c>
      <c r="C97" s="5" t="s">
        <v>35</v>
      </c>
      <c r="D97" s="361" t="str">
        <f>'Master PBX'!D84</f>
        <v>Disable/Enable</v>
      </c>
      <c r="E97" s="15" t="s">
        <v>594</v>
      </c>
    </row>
    <row r="98" spans="1:5" x14ac:dyDescent="0.25">
      <c r="A98" s="2"/>
      <c r="B98" s="5" t="s">
        <v>801</v>
      </c>
      <c r="C98" s="5" t="s">
        <v>35</v>
      </c>
      <c r="D98" s="361" t="str">
        <f>'Master PBX'!D85</f>
        <v>Normally PBX Only</v>
      </c>
      <c r="E98" s="9" t="s">
        <v>593</v>
      </c>
    </row>
    <row r="99" spans="1:5" x14ac:dyDescent="0.25">
      <c r="A99" s="2"/>
      <c r="B99" s="5" t="s">
        <v>596</v>
      </c>
      <c r="C99" s="5" t="s">
        <v>35</v>
      </c>
      <c r="D99" s="361" t="str">
        <f>'Master PBX'!D86</f>
        <v>e.g. smtp.customer.com or IP address</v>
      </c>
      <c r="E99" s="9" t="s">
        <v>521</v>
      </c>
    </row>
    <row r="100" spans="1:5" x14ac:dyDescent="0.25">
      <c r="A100" s="2"/>
      <c r="B100" s="5" t="s">
        <v>517</v>
      </c>
      <c r="C100" s="5" t="s">
        <v>35</v>
      </c>
      <c r="D100" s="361" t="str">
        <f>'Master PBX'!D87</f>
        <v xml:space="preserve"> </v>
      </c>
      <c r="E100" s="9" t="s">
        <v>599</v>
      </c>
    </row>
    <row r="101" spans="1:5" x14ac:dyDescent="0.25">
      <c r="A101" s="2"/>
      <c r="B101" s="5" t="s">
        <v>520</v>
      </c>
      <c r="C101" s="5" t="s">
        <v>35</v>
      </c>
      <c r="D101" s="361" t="str">
        <f>'Master PBX'!D88</f>
        <v>e.g. "PBX"</v>
      </c>
      <c r="E101" s="9" t="s">
        <v>524</v>
      </c>
    </row>
    <row r="102" spans="1:5" x14ac:dyDescent="0.25">
      <c r="A102" s="2"/>
      <c r="B102" s="5" t="s">
        <v>518</v>
      </c>
      <c r="C102" s="5" t="s">
        <v>35</v>
      </c>
      <c r="D102" s="361" t="str">
        <f>'Master PBX'!D89</f>
        <v xml:space="preserve"> </v>
      </c>
      <c r="E102" s="9" t="s">
        <v>526</v>
      </c>
    </row>
    <row r="103" spans="1:5" x14ac:dyDescent="0.25">
      <c r="A103" s="2"/>
      <c r="B103" s="5" t="s">
        <v>519</v>
      </c>
      <c r="C103" s="5" t="s">
        <v>35</v>
      </c>
      <c r="D103" s="361" t="str">
        <f>'Master PBX'!D90</f>
        <v xml:space="preserve"> </v>
      </c>
      <c r="E103" s="9" t="s">
        <v>527</v>
      </c>
    </row>
    <row r="104" spans="1:5" x14ac:dyDescent="0.25">
      <c r="A104" s="2"/>
      <c r="B104" s="5" t="s">
        <v>153</v>
      </c>
      <c r="C104" s="5" t="s">
        <v>35</v>
      </c>
      <c r="D104" s="361" t="str">
        <f>'Master PBX'!D91</f>
        <v xml:space="preserve"> </v>
      </c>
      <c r="E104" s="9" t="s">
        <v>528</v>
      </c>
    </row>
    <row r="105" spans="1:5" x14ac:dyDescent="0.25">
      <c r="A105" s="2"/>
      <c r="B105" s="5" t="s">
        <v>408</v>
      </c>
      <c r="C105" s="5" t="s">
        <v>35</v>
      </c>
      <c r="D105" s="5" t="str">
        <f>"https://"&amp;Data!U8&amp;"/PBX0/session.xml"</f>
        <v>https://hannover-pbx.example.com/PBX0/session.xml</v>
      </c>
      <c r="E105" s="9" t="s">
        <v>600</v>
      </c>
    </row>
    <row r="106" spans="1:5" x14ac:dyDescent="0.25">
      <c r="A106" s="2"/>
      <c r="B106" s="2"/>
      <c r="C106" s="2"/>
      <c r="D106" s="2"/>
      <c r="E106" s="2"/>
    </row>
    <row r="107" spans="1:5" x14ac:dyDescent="0.25">
      <c r="B107" s="5" t="s">
        <v>802</v>
      </c>
      <c r="C107" s="5"/>
      <c r="D107" s="375" t="s">
        <v>664</v>
      </c>
      <c r="E107" s="9" t="s">
        <v>665</v>
      </c>
    </row>
    <row r="108" spans="1:5" x14ac:dyDescent="0.25">
      <c r="A108" s="2"/>
      <c r="B108" s="2"/>
      <c r="C108" s="2"/>
      <c r="D108" s="2"/>
      <c r="E108" s="2"/>
    </row>
    <row r="109" spans="1:5" x14ac:dyDescent="0.25">
      <c r="A109" s="2"/>
      <c r="B109" s="5" t="s">
        <v>803</v>
      </c>
    </row>
    <row r="110" spans="1:5" x14ac:dyDescent="0.25">
      <c r="A110" s="2"/>
      <c r="B110" s="5" t="s">
        <v>645</v>
      </c>
      <c r="C110" s="5" t="s">
        <v>35</v>
      </c>
      <c r="D110" s="5" t="str">
        <f>'Master PBX'!D103</f>
        <v>Leave empty</v>
      </c>
      <c r="E110" s="9" t="s">
        <v>395</v>
      </c>
    </row>
    <row r="111" spans="1:5" x14ac:dyDescent="0.25">
      <c r="A111" s="2"/>
      <c r="B111" s="5" t="s">
        <v>616</v>
      </c>
      <c r="C111" s="5" t="s">
        <v>35</v>
      </c>
      <c r="D111" s="5" t="str">
        <f>'Master PBX'!D104</f>
        <v>https://apps.example.com/sip-domain.com/usersapp/password.htm</v>
      </c>
      <c r="E111" s="9" t="s">
        <v>650</v>
      </c>
    </row>
    <row r="112" spans="1:5" x14ac:dyDescent="0.25">
      <c r="A112" s="2"/>
      <c r="B112" s="5" t="s">
        <v>617</v>
      </c>
      <c r="C112" s="5" t="s">
        <v>35</v>
      </c>
      <c r="D112" s="5" t="str">
        <f>'Master PBX'!D105</f>
        <v>profiles</v>
      </c>
      <c r="E112" s="9" t="s">
        <v>660</v>
      </c>
    </row>
    <row r="113" spans="1:5" x14ac:dyDescent="0.25">
      <c r="A113" s="2"/>
      <c r="B113" s="5" t="s">
        <v>618</v>
      </c>
      <c r="C113" s="5" t="s">
        <v>35</v>
      </c>
      <c r="D113" s="5" t="str">
        <f>'Master PBX'!D106</f>
        <v>Normally leave blank, otherwise name of the tutorial app</v>
      </c>
      <c r="E113" s="9" t="s">
        <v>651</v>
      </c>
    </row>
    <row r="114" spans="1:5" x14ac:dyDescent="0.25">
      <c r="A114" s="2"/>
      <c r="B114" s="5" t="s">
        <v>620</v>
      </c>
      <c r="C114" s="5" t="s">
        <v>35</v>
      </c>
      <c r="D114" s="5" t="str">
        <f>'Master PBX'!D107</f>
        <v>https://store.innovaphone.com/release/download/</v>
      </c>
      <c r="E114" s="9" t="s">
        <v>649</v>
      </c>
    </row>
    <row r="115" spans="1:5" x14ac:dyDescent="0.25">
      <c r="A115" s="2"/>
      <c r="B115" s="5" t="s">
        <v>622</v>
      </c>
      <c r="C115" s="5" t="s">
        <v>35</v>
      </c>
      <c r="D115" s="361" t="str">
        <f>'Master PBX'!D108</f>
        <v>e.g. 137788</v>
      </c>
      <c r="E115" s="9" t="s">
        <v>649</v>
      </c>
    </row>
    <row r="116" spans="1:5" x14ac:dyDescent="0.25">
      <c r="A116" s="2"/>
      <c r="B116" s="5" t="s">
        <v>623</v>
      </c>
      <c r="C116" s="5" t="s">
        <v>35</v>
      </c>
      <c r="D116" s="361" t="str">
        <f>'Master PBX'!D109</f>
        <v>on | NOT FORCE</v>
      </c>
      <c r="E116" s="9" t="s">
        <v>649</v>
      </c>
    </row>
    <row r="117" spans="1:5" x14ac:dyDescent="0.25">
      <c r="A117" s="2"/>
      <c r="B117" s="5" t="s">
        <v>625</v>
      </c>
      <c r="C117" s="5" t="s">
        <v>35</v>
      </c>
      <c r="D117" s="361" t="str">
        <f>'Master PBX'!D110</f>
        <v>on | NOT FORCE</v>
      </c>
      <c r="E117" s="9" t="s">
        <v>649</v>
      </c>
    </row>
    <row r="118" spans="1:5" x14ac:dyDescent="0.25">
      <c r="A118" s="2"/>
      <c r="B118" s="5" t="s">
        <v>626</v>
      </c>
      <c r="C118" s="5" t="s">
        <v>35</v>
      </c>
      <c r="D118" s="361" t="str">
        <f>'Master PBX'!D111</f>
        <v>Never | NOT FORCE</v>
      </c>
      <c r="E118" s="9" t="s">
        <v>649</v>
      </c>
    </row>
    <row r="119" spans="1:5" x14ac:dyDescent="0.25">
      <c r="A119" s="2"/>
      <c r="B119" s="5" t="s">
        <v>628</v>
      </c>
      <c r="C119" s="5" t="s">
        <v>35</v>
      </c>
      <c r="D119" s="361" t="str">
        <f>'Master PBX'!D112</f>
        <v>off | NOT FORCE</v>
      </c>
      <c r="E119" s="9" t="s">
        <v>649</v>
      </c>
    </row>
    <row r="120" spans="1:5" x14ac:dyDescent="0.25">
      <c r="A120" s="2"/>
      <c r="B120" s="5" t="s">
        <v>630</v>
      </c>
      <c r="C120" s="5" t="s">
        <v>35</v>
      </c>
      <c r="D120" s="361" t="str">
        <f>'Master PBX'!D113</f>
        <v>e.g. ctrl+F8 | NOT FORCE</v>
      </c>
      <c r="E120" s="9" t="s">
        <v>649</v>
      </c>
    </row>
    <row r="121" spans="1:5" x14ac:dyDescent="0.25">
      <c r="A121" s="2"/>
      <c r="B121" s="5" t="s">
        <v>631</v>
      </c>
      <c r="C121" s="5" t="s">
        <v>35</v>
      </c>
      <c r="D121" s="361" t="str">
        <f>'Master PBX'!D114</f>
        <v>e.g. ctrl+F9 | NOT FORCE</v>
      </c>
      <c r="E121" s="9" t="s">
        <v>649</v>
      </c>
    </row>
    <row r="122" spans="1:5" x14ac:dyDescent="0.25">
      <c r="A122" s="2"/>
      <c r="B122" s="5" t="s">
        <v>632</v>
      </c>
      <c r="C122" s="5" t="s">
        <v>35</v>
      </c>
      <c r="D122" s="361" t="str">
        <f>'Master PBX'!D115</f>
        <v>e.g. ctrl+F10 | NOT FORCE</v>
      </c>
      <c r="E122" s="9" t="s">
        <v>649</v>
      </c>
    </row>
    <row r="123" spans="1:5" x14ac:dyDescent="0.25">
      <c r="A123" s="2"/>
      <c r="B123" s="5" t="s">
        <v>633</v>
      </c>
      <c r="C123" s="5" t="s">
        <v>35</v>
      </c>
      <c r="D123" s="361" t="str">
        <f>'Master PBX'!D116</f>
        <v>leave blank | NOT FORCE</v>
      </c>
      <c r="E123" s="9" t="s">
        <v>649</v>
      </c>
    </row>
    <row r="124" spans="1:5" x14ac:dyDescent="0.25">
      <c r="A124" s="2"/>
      <c r="B124" s="5" t="s">
        <v>635</v>
      </c>
      <c r="C124" s="5" t="s">
        <v>35</v>
      </c>
      <c r="D124" s="361" t="str">
        <f>'Master PBX'!D117</f>
        <v>None | NOT FORCE</v>
      </c>
      <c r="E124" s="9" t="s">
        <v>649</v>
      </c>
    </row>
    <row r="125" spans="1:5" x14ac:dyDescent="0.25">
      <c r="A125" s="2"/>
      <c r="B125" s="5" t="s">
        <v>637</v>
      </c>
      <c r="C125" s="5" t="s">
        <v>35</v>
      </c>
      <c r="D125" s="361" t="str">
        <f>'Master PBX'!D118</f>
        <v>on | NOT FORCE</v>
      </c>
      <c r="E125" s="9" t="s">
        <v>649</v>
      </c>
    </row>
    <row r="126" spans="1:5" x14ac:dyDescent="0.25">
      <c r="A126" s="2"/>
      <c r="B126" s="5" t="s">
        <v>638</v>
      </c>
      <c r="C126" s="5" t="s">
        <v>35</v>
      </c>
      <c r="D126" s="379" t="str">
        <f>'Master PBX'!D119</f>
        <v>off | FORCE</v>
      </c>
      <c r="E126" s="9" t="s">
        <v>649</v>
      </c>
    </row>
    <row r="127" spans="1:5" x14ac:dyDescent="0.25">
      <c r="A127" s="2"/>
      <c r="B127" s="5" t="s">
        <v>639</v>
      </c>
      <c r="C127" s="5" t="s">
        <v>35</v>
      </c>
      <c r="D127" s="361" t="str">
        <f>'Master PBX'!D120</f>
        <v>off | NOT FORCE</v>
      </c>
      <c r="E127" s="9" t="s">
        <v>649</v>
      </c>
    </row>
    <row r="128" spans="1:5" x14ac:dyDescent="0.25">
      <c r="A128" s="2"/>
      <c r="B128" s="5" t="s">
        <v>640</v>
      </c>
      <c r="C128" s="5" t="s">
        <v>35</v>
      </c>
      <c r="D128" s="379" t="str">
        <f>'Master PBX'!D121</f>
        <v>leave blank | FORCE</v>
      </c>
      <c r="E128" s="9" t="s">
        <v>649</v>
      </c>
    </row>
    <row r="129" spans="1:5" x14ac:dyDescent="0.25">
      <c r="A129" s="2"/>
      <c r="B129" s="5" t="s">
        <v>641</v>
      </c>
      <c r="C129" s="5" t="s">
        <v>35</v>
      </c>
      <c r="D129" s="379" t="str">
        <f>'Master PBX'!D122</f>
        <v>off | FORCE</v>
      </c>
      <c r="E129" s="9" t="s">
        <v>649</v>
      </c>
    </row>
    <row r="130" spans="1:5" x14ac:dyDescent="0.25">
      <c r="A130" s="2"/>
      <c r="B130" s="5" t="s">
        <v>642</v>
      </c>
      <c r="C130" s="5" t="s">
        <v>35</v>
      </c>
      <c r="D130" s="379" t="str">
        <f>'Master PBX'!D123</f>
        <v>off | FORCE</v>
      </c>
      <c r="E130" s="9" t="s">
        <v>649</v>
      </c>
    </row>
    <row r="131" spans="1:5" x14ac:dyDescent="0.25">
      <c r="A131" s="2"/>
      <c r="B131" s="5" t="s">
        <v>643</v>
      </c>
      <c r="C131" s="5" t="s">
        <v>35</v>
      </c>
      <c r="D131" s="379" t="str">
        <f>'Master PBX'!D124</f>
        <v>off</v>
      </c>
      <c r="E131" s="9" t="s">
        <v>649</v>
      </c>
    </row>
    <row r="132" spans="1:5" x14ac:dyDescent="0.25">
      <c r="A132" s="2"/>
      <c r="B132" s="2"/>
      <c r="C132" s="2"/>
      <c r="D132" s="2"/>
      <c r="E132" s="2"/>
    </row>
    <row r="133" spans="1:5" x14ac:dyDescent="0.25">
      <c r="A133" s="2"/>
      <c r="B133" s="341" t="s">
        <v>804</v>
      </c>
      <c r="C133" s="5" t="s">
        <v>35</v>
      </c>
      <c r="D133" s="7" t="s">
        <v>589</v>
      </c>
      <c r="E133" s="15" t="s">
        <v>666</v>
      </c>
    </row>
    <row r="134" spans="1:5" x14ac:dyDescent="0.25">
      <c r="A134" s="2"/>
      <c r="B134" s="342" t="s">
        <v>483</v>
      </c>
      <c r="C134" s="5"/>
      <c r="D134" s="5" t="s">
        <v>590</v>
      </c>
      <c r="E134" s="9" t="s">
        <v>590</v>
      </c>
    </row>
    <row r="135" spans="1:5" x14ac:dyDescent="0.25">
      <c r="A135" s="2"/>
      <c r="B135" s="341" t="s">
        <v>484</v>
      </c>
      <c r="C135" s="5"/>
      <c r="D135" s="5" t="s">
        <v>591</v>
      </c>
      <c r="E135" s="9" t="s">
        <v>591</v>
      </c>
    </row>
    <row r="136" spans="1:5" x14ac:dyDescent="0.25">
      <c r="A136" s="2"/>
      <c r="B136" s="341" t="s">
        <v>587</v>
      </c>
      <c r="C136" s="5"/>
      <c r="D136" s="5" t="s">
        <v>592</v>
      </c>
      <c r="E136" s="9" t="s">
        <v>592</v>
      </c>
    </row>
    <row r="137" spans="1:5" x14ac:dyDescent="0.25">
      <c r="A137" s="2"/>
      <c r="B137" s="341" t="s">
        <v>28</v>
      </c>
      <c r="C137" s="5"/>
      <c r="D137" s="5" t="s">
        <v>173</v>
      </c>
      <c r="E137" s="15" t="s">
        <v>167</v>
      </c>
    </row>
    <row r="138" spans="1:5" x14ac:dyDescent="0.25">
      <c r="A138" s="2"/>
      <c r="B138" s="341" t="s">
        <v>29</v>
      </c>
      <c r="C138" s="5"/>
      <c r="D138" s="5" t="str">
        <f>Data!U5&amp;"/"&amp;Data!D11&amp;"/"&amp;'Apps Objects'!$C$14&amp;"/mypbx"</f>
        <v>apps.example.com/sip-domain.com/reporting/mypbx</v>
      </c>
      <c r="E138" s="43" t="s">
        <v>166</v>
      </c>
    </row>
    <row r="139" spans="1:5" x14ac:dyDescent="0.25">
      <c r="A139" s="2"/>
      <c r="B139" s="341" t="s">
        <v>715</v>
      </c>
      <c r="C139" s="5"/>
      <c r="D139" s="26" t="str">
        <f>Data!D61</f>
        <v>call-list</v>
      </c>
      <c r="E139" s="15" t="s">
        <v>168</v>
      </c>
    </row>
    <row r="140" spans="1:5" x14ac:dyDescent="0.25">
      <c r="A140" s="2"/>
      <c r="B140" s="341" t="s">
        <v>716</v>
      </c>
      <c r="C140" s="5"/>
      <c r="D140" s="26" t="str">
        <f>Data!E61</f>
        <v>[call-list-secret-PW]</v>
      </c>
      <c r="E140" s="45"/>
    </row>
    <row r="141" spans="1:5" x14ac:dyDescent="0.25">
      <c r="A141" s="2"/>
      <c r="B141" s="341" t="s">
        <v>457</v>
      </c>
      <c r="C141" s="5"/>
      <c r="D141" s="361" t="str">
        <f>'Master PBX'!D134</f>
        <v>Webdav Path to the logo</v>
      </c>
      <c r="E141" s="15" t="s">
        <v>169</v>
      </c>
    </row>
    <row r="142" spans="1:5" x14ac:dyDescent="0.25">
      <c r="A142" s="2"/>
      <c r="B142" s="2"/>
      <c r="D142" s="2"/>
      <c r="E142" s="2"/>
    </row>
    <row r="143" spans="1:5" x14ac:dyDescent="0.25">
      <c r="B143" s="5" t="s">
        <v>805</v>
      </c>
    </row>
    <row r="144" spans="1:5" x14ac:dyDescent="0.25">
      <c r="B144" s="5" t="s">
        <v>708</v>
      </c>
      <c r="C144" s="5" t="s">
        <v>35</v>
      </c>
      <c r="D144" s="4" t="s">
        <v>709</v>
      </c>
      <c r="E144" s="9"/>
    </row>
    <row r="145" spans="1:5" x14ac:dyDescent="0.25">
      <c r="B145" s="5" t="s">
        <v>710</v>
      </c>
      <c r="C145" s="5" t="s">
        <v>35</v>
      </c>
      <c r="D145" s="4" t="s">
        <v>709</v>
      </c>
      <c r="E145" s="9"/>
    </row>
    <row r="146" spans="1:5" x14ac:dyDescent="0.25">
      <c r="B146" s="5" t="s">
        <v>711</v>
      </c>
      <c r="C146" s="5" t="s">
        <v>35</v>
      </c>
      <c r="D146" s="4" t="s">
        <v>712</v>
      </c>
      <c r="E146" s="9"/>
    </row>
    <row r="147" spans="1:5" x14ac:dyDescent="0.25">
      <c r="B147" s="5" t="s">
        <v>748</v>
      </c>
      <c r="C147" s="5" t="s">
        <v>35</v>
      </c>
      <c r="D147" s="4" t="s">
        <v>749</v>
      </c>
      <c r="E147" s="9"/>
    </row>
    <row r="149" spans="1:5" x14ac:dyDescent="0.25">
      <c r="B149" s="4" t="s">
        <v>806</v>
      </c>
      <c r="C149" s="5" t="s">
        <v>35</v>
      </c>
      <c r="D149" s="4" t="s">
        <v>64</v>
      </c>
      <c r="E149" s="9"/>
    </row>
    <row r="150" spans="1:5" x14ac:dyDescent="0.25">
      <c r="B150" s="4" t="s">
        <v>807</v>
      </c>
      <c r="C150" s="5" t="s">
        <v>35</v>
      </c>
      <c r="D150" s="4" t="str">
        <f>Data!U5</f>
        <v>apps.example.com</v>
      </c>
      <c r="E150" s="9"/>
    </row>
    <row r="151" spans="1:5" x14ac:dyDescent="0.25">
      <c r="B151" s="4" t="s">
        <v>808</v>
      </c>
      <c r="C151" s="5" t="s">
        <v>35</v>
      </c>
      <c r="D151" s="4" t="s">
        <v>686</v>
      </c>
      <c r="E151" s="9"/>
    </row>
    <row r="152" spans="1:5" x14ac:dyDescent="0.25">
      <c r="B152" s="4" t="s">
        <v>809</v>
      </c>
      <c r="C152" s="5" t="s">
        <v>35</v>
      </c>
      <c r="D152" s="4" t="str">
        <f>"/"&amp;Data!D11&amp;"/"&amp;'Apps Objects'!$C$14&amp;"/cdr"</f>
        <v>/sip-domain.com/reporting/cdr</v>
      </c>
      <c r="E152" s="9"/>
    </row>
    <row r="153" spans="1:5" x14ac:dyDescent="0.25">
      <c r="B153" s="4" t="s">
        <v>810</v>
      </c>
      <c r="C153" s="5" t="s">
        <v>35</v>
      </c>
      <c r="D153" s="4" t="str">
        <f>Data!D62</f>
        <v>cdr</v>
      </c>
      <c r="E153" s="9" t="s">
        <v>371</v>
      </c>
    </row>
    <row r="154" spans="1:5" x14ac:dyDescent="0.25">
      <c r="A154" s="2"/>
      <c r="B154" s="4" t="s">
        <v>811</v>
      </c>
      <c r="C154" s="5" t="s">
        <v>35</v>
      </c>
      <c r="D154" s="26" t="str">
        <f>Data!E62</f>
        <v>[cdr-writeaccess-PW]</v>
      </c>
      <c r="E154" s="45"/>
    </row>
    <row r="156" spans="1:5" x14ac:dyDescent="0.25">
      <c r="B156" s="4" t="s">
        <v>812</v>
      </c>
      <c r="C156" s="5" t="s">
        <v>35</v>
      </c>
      <c r="D156" s="5" t="s">
        <v>372</v>
      </c>
      <c r="E156" s="9" t="s">
        <v>542</v>
      </c>
    </row>
    <row r="157" spans="1:5" x14ac:dyDescent="0.25">
      <c r="B157" s="4" t="s">
        <v>813</v>
      </c>
      <c r="C157" s="5" t="s">
        <v>35</v>
      </c>
      <c r="D157" s="5" t="s">
        <v>373</v>
      </c>
      <c r="E157" s="9" t="s">
        <v>455</v>
      </c>
    </row>
    <row r="158" spans="1:5" x14ac:dyDescent="0.25">
      <c r="B158" s="4" t="s">
        <v>814</v>
      </c>
      <c r="C158" s="5" t="s">
        <v>35</v>
      </c>
      <c r="D158" s="5" t="s">
        <v>374</v>
      </c>
      <c r="E158" s="9" t="s">
        <v>455</v>
      </c>
    </row>
    <row r="160" spans="1:5" x14ac:dyDescent="0.25">
      <c r="B160" s="4" t="s">
        <v>659</v>
      </c>
    </row>
    <row r="161" spans="2:5" x14ac:dyDescent="0.25">
      <c r="B161" s="4" t="s">
        <v>245</v>
      </c>
      <c r="C161" s="5" t="s">
        <v>35</v>
      </c>
      <c r="D161" s="4" t="str">
        <f>'Apps Objects'!F10</f>
        <v>profiles</v>
      </c>
      <c r="E161" s="9" t="s">
        <v>661</v>
      </c>
    </row>
    <row r="162" spans="2:5" x14ac:dyDescent="0.25">
      <c r="B162" s="4" t="s">
        <v>243</v>
      </c>
      <c r="C162" s="5" t="s">
        <v>35</v>
      </c>
      <c r="D162" s="4" t="s">
        <v>416</v>
      </c>
      <c r="E162" s="9" t="s">
        <v>502</v>
      </c>
    </row>
    <row r="163" spans="2:5" x14ac:dyDescent="0.25">
      <c r="B163" s="4" t="s">
        <v>244</v>
      </c>
      <c r="C163" s="5" t="s">
        <v>35</v>
      </c>
      <c r="D163" s="4" t="s">
        <v>500</v>
      </c>
      <c r="E163" s="9" t="s">
        <v>501</v>
      </c>
    </row>
    <row r="164" spans="2:5" x14ac:dyDescent="0.25">
      <c r="B164" s="4" t="s">
        <v>504</v>
      </c>
      <c r="C164" s="5" t="s">
        <v>35</v>
      </c>
      <c r="D164" s="4" t="s">
        <v>416</v>
      </c>
      <c r="E164" s="9" t="s">
        <v>503</v>
      </c>
    </row>
    <row r="166" spans="2:5" x14ac:dyDescent="0.25">
      <c r="B166" s="4" t="s">
        <v>676</v>
      </c>
    </row>
    <row r="167" spans="2:5" x14ac:dyDescent="0.25">
      <c r="B167" s="4" t="s">
        <v>679</v>
      </c>
      <c r="C167" s="5" t="s">
        <v>35</v>
      </c>
      <c r="D167" s="4" t="str">
        <f>"Phone - "&amp;Data!D30</f>
        <v>Phone - hanover</v>
      </c>
      <c r="E167" s="9"/>
    </row>
    <row r="168" spans="2:5" x14ac:dyDescent="0.25">
      <c r="B168" s="5" t="s">
        <v>680</v>
      </c>
      <c r="C168" s="5" t="s">
        <v>35</v>
      </c>
      <c r="D168" s="5" t="str">
        <f>Data!U8&amp;" | "&amp;Data!U4&amp;" | "&amp;Data!D11&amp;"/"&amp;Data!D30&amp;":"&amp;Data!D23&amp;" | OPUS WB | etc..."</f>
        <v>hannover-pbx.example.com | pbx.example.com | sip-domain.com/hanover:berlin | OPUS WB | etc...</v>
      </c>
      <c r="E168" s="9"/>
    </row>
    <row r="169" spans="2:5" x14ac:dyDescent="0.25">
      <c r="B169" s="4" t="s">
        <v>681</v>
      </c>
      <c r="C169" s="5" t="s">
        <v>35</v>
      </c>
      <c r="D169" s="5" t="str">
        <f>"Analog - "&amp;Data!D30&amp;"   (Only necessary if a/b ports are to be put into operation via provisioning codes!)"</f>
        <v>Analog - hanover   (Only necessary if a/b ports are to be put into operation via provisioning codes!)</v>
      </c>
      <c r="E169" s="9" t="s">
        <v>682</v>
      </c>
    </row>
    <row r="170" spans="2:5" x14ac:dyDescent="0.25">
      <c r="B170" s="5" t="s">
        <v>677</v>
      </c>
      <c r="C170" s="5" t="s">
        <v>35</v>
      </c>
      <c r="D170" s="5" t="str">
        <f>Data!U8&amp;" | "&amp;Data!U4&amp;" | "&amp;Data!D11&amp;"/"&amp;Data!D30&amp;":"&amp;Data!D23&amp;" | OPUS WB | etc..."</f>
        <v>hannover-pbx.example.com | pbx.example.com | sip-domain.com/hanover:berlin | OPUS WB | etc...</v>
      </c>
      <c r="E170" s="9" t="s">
        <v>682</v>
      </c>
    </row>
    <row r="171" spans="2:5" x14ac:dyDescent="0.25">
      <c r="B171" s="4" t="s">
        <v>683</v>
      </c>
      <c r="C171" s="5" t="s">
        <v>35</v>
      </c>
      <c r="D171" s="5" t="str">
        <f>"Fax - "&amp;Data!D30&amp;"   (Only necessary if a/b ports are to be put into operation via provisioning codes!)"</f>
        <v>Fax - hanover   (Only necessary if a/b ports are to be put into operation via provisioning codes!)</v>
      </c>
      <c r="E171" s="9" t="s">
        <v>682</v>
      </c>
    </row>
    <row r="172" spans="2:5" x14ac:dyDescent="0.25">
      <c r="B172" s="5" t="s">
        <v>678</v>
      </c>
      <c r="C172" s="5" t="s">
        <v>35</v>
      </c>
      <c r="D172" s="5" t="str">
        <f>Data!U8&amp;" | "&amp;Data!U4&amp;" | "&amp;Data!D11&amp;"/"&amp;Data!D30&amp;":"&amp;Data!D23&amp;" | G711 | T38 |etc..."</f>
        <v>hannover-pbx.example.com | pbx.example.com | sip-domain.com/hanover:berlin | G711 | T38 |etc...</v>
      </c>
      <c r="E172" s="9" t="s">
        <v>682</v>
      </c>
    </row>
    <row r="173" spans="2:5" x14ac:dyDescent="0.25">
      <c r="B173" s="5" t="s">
        <v>688</v>
      </c>
      <c r="C173" s="5" t="s">
        <v>35</v>
      </c>
      <c r="D173" s="5"/>
      <c r="E173" s="9"/>
    </row>
  </sheetData>
  <conditionalFormatting sqref="C1:C1048576">
    <cfRule type="cellIs" dxfId="31" priority="1" operator="equal">
      <formula>"Later"</formula>
    </cfRule>
    <cfRule type="cellIs" dxfId="30" priority="2" operator="equal">
      <formula>"x"</formula>
    </cfRule>
    <cfRule type="cellIs" dxfId="29" priority="3" operator="equal">
      <formula>"ok"</formula>
    </cfRule>
  </conditionalFormatting>
  <dataValidations count="4">
    <dataValidation type="list" allowBlank="1" showInputMessage="1" showErrorMessage="1" sqref="C181:C1631" xr:uid="{C450B594-EEF0-480E-927A-2933202F649E}">
      <formula1>$G$3:$G$14</formula1>
    </dataValidation>
    <dataValidation type="list" allowBlank="1" showInputMessage="1" showErrorMessage="1" sqref="C1632:C1048576" xr:uid="{B153ED66-BBCB-4208-8FCD-D6E7B456C744}">
      <formula1>$G$3:$G$8</formula1>
    </dataValidation>
    <dataValidation type="list" allowBlank="1" showInputMessage="1" showErrorMessage="1" sqref="C3:C4 C8:C146 C148:C180" xr:uid="{95CDBD0C-F34F-4DC7-8117-F0051C9E1BC3}">
      <formula1>$G$3:$G$9</formula1>
    </dataValidation>
    <dataValidation type="list" allowBlank="1" showInputMessage="1" showErrorMessage="1" sqref="C5:C7 C147" xr:uid="{197EC209-8DD3-41F3-9EC3-D1B12CA20AF0}">
      <formula1>$G$3:$G$7</formula1>
    </dataValidation>
  </dataValidations>
  <pageMargins left="0.7" right="0.7" top="0.78740157499999996" bottom="0.78740157499999996"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3085A-F5FF-4952-83B9-CF5A36980BE1}">
  <sheetPr codeName="Tabelle14"/>
  <dimension ref="A2:G173"/>
  <sheetViews>
    <sheetView zoomScale="85" zoomScaleNormal="85" workbookViewId="0"/>
  </sheetViews>
  <sheetFormatPr baseColWidth="10" defaultColWidth="11.42578125" defaultRowHeight="15" x14ac:dyDescent="0.25"/>
  <cols>
    <col min="1" max="1" width="4" style="1" customWidth="1"/>
    <col min="2" max="2" width="47.28515625" style="1" customWidth="1"/>
    <col min="3" max="3" width="15.7109375" style="3" bestFit="1" customWidth="1"/>
    <col min="4" max="4" width="91.140625" style="1" customWidth="1"/>
    <col min="5" max="5" width="99.85546875" style="1" bestFit="1" customWidth="1"/>
    <col min="6" max="6" width="11.42578125" style="1"/>
    <col min="7" max="7" width="7" style="1" hidden="1" customWidth="1"/>
    <col min="8" max="16384" width="11.42578125" style="1"/>
  </cols>
  <sheetData>
    <row r="2" spans="2:7" x14ac:dyDescent="0.25">
      <c r="B2" s="11" t="s">
        <v>34</v>
      </c>
      <c r="C2" s="10" t="s">
        <v>31</v>
      </c>
      <c r="D2" s="11" t="s">
        <v>32</v>
      </c>
      <c r="E2" s="11" t="s">
        <v>33</v>
      </c>
    </row>
    <row r="3" spans="2:7" x14ac:dyDescent="0.25">
      <c r="B3" s="345" t="s">
        <v>149</v>
      </c>
      <c r="G3" s="1" t="s">
        <v>35</v>
      </c>
    </row>
    <row r="4" spans="2:7" x14ac:dyDescent="0.25">
      <c r="B4" s="5" t="s">
        <v>150</v>
      </c>
      <c r="C4" s="5" t="s">
        <v>35</v>
      </c>
      <c r="D4" s="26" t="str">
        <f>Data!D34</f>
        <v>sindelfingen</v>
      </c>
      <c r="E4" s="9"/>
      <c r="G4" s="1" t="s">
        <v>7</v>
      </c>
    </row>
    <row r="5" spans="2:7" x14ac:dyDescent="0.25">
      <c r="B5" s="5" t="s">
        <v>763</v>
      </c>
      <c r="C5" s="5" t="s">
        <v>35</v>
      </c>
      <c r="D5" s="26" t="s">
        <v>773</v>
      </c>
      <c r="E5" s="9"/>
      <c r="G5" s="1" t="s">
        <v>27</v>
      </c>
    </row>
    <row r="6" spans="2:7" x14ac:dyDescent="0.25">
      <c r="B6" s="5" t="s">
        <v>760</v>
      </c>
      <c r="C6" s="5" t="s">
        <v>35</v>
      </c>
      <c r="D6" s="5" t="s">
        <v>771</v>
      </c>
      <c r="E6" s="15" t="s">
        <v>755</v>
      </c>
      <c r="G6" s="1" t="s">
        <v>36</v>
      </c>
    </row>
    <row r="7" spans="2:7" x14ac:dyDescent="0.25">
      <c r="B7" s="5" t="s">
        <v>761</v>
      </c>
      <c r="C7" s="5" t="s">
        <v>35</v>
      </c>
      <c r="D7" s="5" t="s">
        <v>764</v>
      </c>
      <c r="E7" s="15" t="s">
        <v>758</v>
      </c>
    </row>
    <row r="8" spans="2:7" x14ac:dyDescent="0.25">
      <c r="B8" s="5" t="s">
        <v>165</v>
      </c>
      <c r="C8" s="5" t="s">
        <v>35</v>
      </c>
      <c r="D8" s="14"/>
      <c r="E8" s="9"/>
    </row>
    <row r="10" spans="2:7" x14ac:dyDescent="0.25">
      <c r="B10" s="4" t="s">
        <v>469</v>
      </c>
      <c r="C10" s="5" t="s">
        <v>35</v>
      </c>
      <c r="D10" s="359" t="s">
        <v>553</v>
      </c>
      <c r="E10" s="9" t="s">
        <v>164</v>
      </c>
    </row>
    <row r="11" spans="2:7" x14ac:dyDescent="0.25">
      <c r="B11" s="4" t="s">
        <v>470</v>
      </c>
      <c r="C11" s="5" t="s">
        <v>35</v>
      </c>
      <c r="D11" s="359" t="s">
        <v>554</v>
      </c>
      <c r="E11" s="9" t="s">
        <v>25</v>
      </c>
    </row>
    <row r="12" spans="2:7" x14ac:dyDescent="0.25">
      <c r="B12" s="4" t="s">
        <v>556</v>
      </c>
      <c r="C12" s="5" t="s">
        <v>35</v>
      </c>
      <c r="D12" s="360" t="s">
        <v>869</v>
      </c>
      <c r="E12" s="9"/>
    </row>
    <row r="14" spans="2:7" x14ac:dyDescent="0.25">
      <c r="B14" s="5" t="s">
        <v>1</v>
      </c>
      <c r="C14" s="5" t="s">
        <v>35</v>
      </c>
      <c r="D14" s="7"/>
      <c r="E14" s="15"/>
    </row>
    <row r="15" spans="2:7" x14ac:dyDescent="0.25">
      <c r="B15" s="5" t="s">
        <v>0</v>
      </c>
      <c r="C15" s="5" t="s">
        <v>35</v>
      </c>
      <c r="D15" s="361" t="s">
        <v>870</v>
      </c>
      <c r="E15" s="15"/>
    </row>
    <row r="17" spans="1:5" x14ac:dyDescent="0.25">
      <c r="B17" s="5" t="s">
        <v>780</v>
      </c>
      <c r="C17" s="5" t="s">
        <v>35</v>
      </c>
      <c r="D17" s="5" t="str">
        <f>"PBX-Master "&amp;Data!D34</f>
        <v>PBX-Master sindelfingen</v>
      </c>
      <c r="E17" s="15"/>
    </row>
    <row r="18" spans="1:5" x14ac:dyDescent="0.25">
      <c r="B18" s="5" t="s">
        <v>781</v>
      </c>
      <c r="C18" s="5" t="s">
        <v>35</v>
      </c>
      <c r="D18" s="374" t="s">
        <v>558</v>
      </c>
      <c r="E18" s="15"/>
    </row>
    <row r="19" spans="1:5" x14ac:dyDescent="0.25">
      <c r="B19" s="4" t="s">
        <v>782</v>
      </c>
      <c r="C19" s="5" t="s">
        <v>35</v>
      </c>
      <c r="D19" s="4" t="str">
        <f>"wss://"&amp;Data!U5&amp;"/"&amp;Data!D11&amp;"/"&amp;'Apps Objects'!$C$7&amp;"/sysclients"</f>
        <v>wss://apps.example.com/sip-domain.com/devices/sysclients</v>
      </c>
      <c r="E19" s="15"/>
    </row>
    <row r="21" spans="1:5" x14ac:dyDescent="0.25">
      <c r="B21" s="4" t="s">
        <v>676</v>
      </c>
    </row>
    <row r="22" spans="1:5" x14ac:dyDescent="0.25">
      <c r="B22" s="4" t="s">
        <v>699</v>
      </c>
      <c r="C22" s="5" t="s">
        <v>35</v>
      </c>
      <c r="D22" s="4"/>
      <c r="E22" s="9"/>
    </row>
    <row r="24" spans="1:5" x14ac:dyDescent="0.25">
      <c r="B24" s="5" t="s">
        <v>783</v>
      </c>
      <c r="C24" s="5" t="s">
        <v>35</v>
      </c>
      <c r="D24" s="7" t="s">
        <v>698</v>
      </c>
      <c r="E24" s="15" t="s">
        <v>26</v>
      </c>
    </row>
    <row r="25" spans="1:5" x14ac:dyDescent="0.25">
      <c r="B25" s="5" t="s">
        <v>784</v>
      </c>
      <c r="C25" s="5" t="s">
        <v>35</v>
      </c>
      <c r="D25" s="7"/>
      <c r="E25" s="15" t="s">
        <v>472</v>
      </c>
    </row>
    <row r="27" spans="1:5" x14ac:dyDescent="0.25">
      <c r="B27" s="4" t="s">
        <v>696</v>
      </c>
      <c r="C27" s="5" t="s">
        <v>35</v>
      </c>
      <c r="D27" s="7" t="s">
        <v>697</v>
      </c>
      <c r="E27" s="15" t="s">
        <v>697</v>
      </c>
    </row>
    <row r="29" spans="1:5" x14ac:dyDescent="0.25">
      <c r="A29" s="2"/>
      <c r="B29" s="5" t="s">
        <v>9</v>
      </c>
      <c r="C29" s="5" t="s">
        <v>35</v>
      </c>
      <c r="D29" s="5"/>
      <c r="E29" s="15"/>
    </row>
    <row r="31" spans="1:5" x14ac:dyDescent="0.25">
      <c r="B31" s="5" t="s">
        <v>785</v>
      </c>
      <c r="C31" s="5"/>
      <c r="D31" s="7" t="s">
        <v>454</v>
      </c>
      <c r="E31" s="15" t="s">
        <v>362</v>
      </c>
    </row>
    <row r="32" spans="1:5" x14ac:dyDescent="0.25">
      <c r="B32" s="5" t="s">
        <v>860</v>
      </c>
      <c r="C32" s="5"/>
      <c r="D32" s="7" t="s">
        <v>454</v>
      </c>
      <c r="E32" s="15" t="s">
        <v>362</v>
      </c>
    </row>
    <row r="33" spans="1:5" x14ac:dyDescent="0.25">
      <c r="B33" s="5" t="s">
        <v>786</v>
      </c>
      <c r="C33" s="5" t="s">
        <v>35</v>
      </c>
      <c r="D33" s="7"/>
      <c r="E33" s="15" t="s">
        <v>561</v>
      </c>
    </row>
    <row r="34" spans="1:5" x14ac:dyDescent="0.25">
      <c r="B34" s="5" t="s">
        <v>861</v>
      </c>
      <c r="C34" s="5" t="s">
        <v>35</v>
      </c>
      <c r="D34" s="361" t="s">
        <v>555</v>
      </c>
      <c r="E34" s="15"/>
    </row>
    <row r="35" spans="1:5" x14ac:dyDescent="0.25">
      <c r="B35" s="5" t="s">
        <v>862</v>
      </c>
      <c r="C35" s="5" t="s">
        <v>35</v>
      </c>
      <c r="D35" s="361" t="s">
        <v>557</v>
      </c>
      <c r="E35" s="15"/>
    </row>
    <row r="36" spans="1:5" x14ac:dyDescent="0.25">
      <c r="B36" s="5" t="s">
        <v>787</v>
      </c>
      <c r="C36" s="5" t="s">
        <v>35</v>
      </c>
      <c r="D36" s="375" t="s">
        <v>560</v>
      </c>
      <c r="E36" s="15" t="s">
        <v>559</v>
      </c>
    </row>
    <row r="37" spans="1:5" x14ac:dyDescent="0.25">
      <c r="B37" s="5" t="s">
        <v>788</v>
      </c>
      <c r="C37" s="5" t="s">
        <v>35</v>
      </c>
      <c r="D37" s="374"/>
      <c r="E37" s="15" t="s">
        <v>562</v>
      </c>
    </row>
    <row r="38" spans="1:5" x14ac:dyDescent="0.25">
      <c r="B38" s="5" t="s">
        <v>789</v>
      </c>
      <c r="C38" s="5" t="s">
        <v>35</v>
      </c>
      <c r="D38" s="374"/>
      <c r="E38" s="15" t="s">
        <v>563</v>
      </c>
    </row>
    <row r="40" spans="1:5" x14ac:dyDescent="0.25">
      <c r="B40" s="5" t="s">
        <v>790</v>
      </c>
      <c r="C40" s="5" t="s">
        <v>35</v>
      </c>
      <c r="D40" s="374"/>
      <c r="E40" s="15" t="s">
        <v>564</v>
      </c>
    </row>
    <row r="41" spans="1:5" x14ac:dyDescent="0.25">
      <c r="B41" s="5" t="s">
        <v>791</v>
      </c>
      <c r="C41" s="5" t="s">
        <v>35</v>
      </c>
      <c r="D41" s="374"/>
      <c r="E41" s="15" t="s">
        <v>564</v>
      </c>
    </row>
    <row r="43" spans="1:5" x14ac:dyDescent="0.25">
      <c r="B43" s="5" t="s">
        <v>792</v>
      </c>
      <c r="C43" s="5" t="s">
        <v>35</v>
      </c>
      <c r="D43" s="7" t="s">
        <v>471</v>
      </c>
      <c r="E43" s="15" t="s">
        <v>471</v>
      </c>
    </row>
    <row r="44" spans="1:5" x14ac:dyDescent="0.25">
      <c r="B44" s="5" t="s">
        <v>793</v>
      </c>
      <c r="C44" s="5" t="s">
        <v>35</v>
      </c>
      <c r="D44" s="361" t="s">
        <v>572</v>
      </c>
      <c r="E44" s="15"/>
    </row>
    <row r="45" spans="1:5" x14ac:dyDescent="0.25">
      <c r="B45" s="5" t="s">
        <v>794</v>
      </c>
      <c r="C45" s="5" t="s">
        <v>35</v>
      </c>
      <c r="D45" s="378">
        <f ca="1">NOW()</f>
        <v>45327.893817824071</v>
      </c>
      <c r="E45" s="15" t="s">
        <v>565</v>
      </c>
    </row>
    <row r="46" spans="1:5" x14ac:dyDescent="0.25">
      <c r="B46" s="5" t="s">
        <v>795</v>
      </c>
      <c r="C46" s="340"/>
      <c r="D46" s="12"/>
      <c r="E46" s="12"/>
    </row>
    <row r="47" spans="1:5" x14ac:dyDescent="0.25">
      <c r="B47" s="5" t="s">
        <v>719</v>
      </c>
      <c r="C47" s="5" t="s">
        <v>35</v>
      </c>
      <c r="D47" s="4" t="str">
        <f>Data!D55</f>
        <v>slave2.example.com\ldap-guest</v>
      </c>
      <c r="E47" s="45" t="s">
        <v>361</v>
      </c>
    </row>
    <row r="48" spans="1:5" x14ac:dyDescent="0.25">
      <c r="A48" s="2"/>
      <c r="B48" s="5" t="s">
        <v>720</v>
      </c>
      <c r="C48" s="5" t="s">
        <v>35</v>
      </c>
      <c r="D48" s="4" t="str">
        <f>Data!E55</f>
        <v>[ldap-slave2PBX guest-PW]</v>
      </c>
      <c r="E48" s="45"/>
    </row>
    <row r="49" spans="1:5" x14ac:dyDescent="0.25">
      <c r="B49" s="5" t="s">
        <v>566</v>
      </c>
      <c r="C49" s="5" t="s">
        <v>35</v>
      </c>
      <c r="D49" s="4" t="s">
        <v>567</v>
      </c>
      <c r="E49" s="45" t="s">
        <v>569</v>
      </c>
    </row>
    <row r="50" spans="1:5" x14ac:dyDescent="0.25">
      <c r="B50" s="5" t="s">
        <v>721</v>
      </c>
      <c r="C50" s="5" t="s">
        <v>35</v>
      </c>
      <c r="D50" s="4" t="str">
        <f>Data!D56</f>
        <v>slave2.example.com\ldap-full</v>
      </c>
      <c r="E50" s="45" t="s">
        <v>361</v>
      </c>
    </row>
    <row r="51" spans="1:5" x14ac:dyDescent="0.25">
      <c r="A51" s="2"/>
      <c r="B51" s="5" t="s">
        <v>722</v>
      </c>
      <c r="C51" s="5" t="s">
        <v>35</v>
      </c>
      <c r="D51" s="4" t="str">
        <f>Data!E56</f>
        <v>[ldap-slave2PBX full-PW]</v>
      </c>
      <c r="E51" s="45"/>
    </row>
    <row r="52" spans="1:5" x14ac:dyDescent="0.25">
      <c r="B52" s="5" t="s">
        <v>571</v>
      </c>
      <c r="C52" s="5" t="s">
        <v>35</v>
      </c>
      <c r="D52" s="4" t="s">
        <v>568</v>
      </c>
      <c r="E52" s="15" t="s">
        <v>570</v>
      </c>
    </row>
    <row r="53" spans="1:5" x14ac:dyDescent="0.25">
      <c r="B53" s="5" t="s">
        <v>796</v>
      </c>
      <c r="C53" s="5"/>
      <c r="D53" s="7" t="s">
        <v>454</v>
      </c>
      <c r="E53" s="15" t="s">
        <v>362</v>
      </c>
    </row>
    <row r="55" spans="1:5" x14ac:dyDescent="0.25">
      <c r="A55" s="2"/>
      <c r="B55" s="5" t="s">
        <v>797</v>
      </c>
      <c r="C55" s="2"/>
      <c r="D55" s="2"/>
      <c r="E55" s="2"/>
    </row>
    <row r="56" spans="1:5" x14ac:dyDescent="0.25">
      <c r="A56" s="2"/>
      <c r="B56" s="5" t="s">
        <v>481</v>
      </c>
      <c r="C56" s="5" t="s">
        <v>35</v>
      </c>
      <c r="D56" s="5" t="s">
        <v>391</v>
      </c>
      <c r="E56" s="15"/>
    </row>
    <row r="57" spans="1:5" x14ac:dyDescent="0.25">
      <c r="A57" s="2"/>
      <c r="B57" s="5" t="s">
        <v>3</v>
      </c>
      <c r="C57" s="5" t="s">
        <v>35</v>
      </c>
      <c r="D57" s="44" t="str">
        <f>Data!D11</f>
        <v>sip-domain.com</v>
      </c>
      <c r="E57" s="15"/>
    </row>
    <row r="58" spans="1:5" x14ac:dyDescent="0.25">
      <c r="A58" s="2"/>
      <c r="B58" s="5" t="s">
        <v>151</v>
      </c>
      <c r="C58" s="5" t="s">
        <v>35</v>
      </c>
      <c r="D58" s="5" t="s">
        <v>76</v>
      </c>
      <c r="E58" s="15" t="s">
        <v>77</v>
      </c>
    </row>
    <row r="59" spans="1:5" x14ac:dyDescent="0.25">
      <c r="A59" s="2"/>
      <c r="B59" s="5" t="s">
        <v>4</v>
      </c>
      <c r="C59" s="5" t="s">
        <v>35</v>
      </c>
      <c r="D59" s="44" t="str">
        <f>Data!D30</f>
        <v>hanover</v>
      </c>
      <c r="E59" s="15"/>
    </row>
    <row r="60" spans="1:5" x14ac:dyDescent="0.25">
      <c r="A60" s="2"/>
      <c r="B60" s="5" t="s">
        <v>11</v>
      </c>
      <c r="C60" s="5" t="s">
        <v>35</v>
      </c>
      <c r="D60" s="5" t="str">
        <f>Data!V9</f>
        <v>slave2.example.com</v>
      </c>
      <c r="E60" s="15"/>
    </row>
    <row r="61" spans="1:5" x14ac:dyDescent="0.25">
      <c r="A61" s="2"/>
      <c r="B61" s="5" t="s">
        <v>78</v>
      </c>
      <c r="C61" s="5" t="s">
        <v>35</v>
      </c>
      <c r="D61" s="5" t="s">
        <v>573</v>
      </c>
      <c r="E61" s="15" t="s">
        <v>512</v>
      </c>
    </row>
    <row r="62" spans="1:5" x14ac:dyDescent="0.25">
      <c r="A62" s="2"/>
      <c r="B62" s="5" t="s">
        <v>12</v>
      </c>
      <c r="C62" s="5" t="s">
        <v>35</v>
      </c>
      <c r="D62" s="44" t="str">
        <f>Data!X6</f>
        <v>192.168.178.220</v>
      </c>
      <c r="E62" s="15" t="s">
        <v>575</v>
      </c>
    </row>
    <row r="63" spans="1:5" x14ac:dyDescent="0.25">
      <c r="A63" s="2"/>
      <c r="B63" s="5" t="s">
        <v>473</v>
      </c>
      <c r="C63" s="5" t="s">
        <v>35</v>
      </c>
      <c r="D63" s="44" t="s">
        <v>574</v>
      </c>
      <c r="E63" s="15" t="s">
        <v>475</v>
      </c>
    </row>
    <row r="64" spans="1:5" x14ac:dyDescent="0.25">
      <c r="A64" s="2"/>
      <c r="B64" s="5" t="s">
        <v>363</v>
      </c>
      <c r="C64" s="5" t="s">
        <v>35</v>
      </c>
      <c r="D64" s="5" t="str">
        <f>"Leave empty by default ("&amp;Data!W5&amp;")"</f>
        <v>Leave empty by default (apps.example.com)</v>
      </c>
      <c r="E64" s="15" t="s">
        <v>578</v>
      </c>
    </row>
    <row r="65" spans="1:5" x14ac:dyDescent="0.25">
      <c r="A65" s="2"/>
      <c r="B65" s="5" t="s">
        <v>364</v>
      </c>
      <c r="C65" s="5" t="s">
        <v>35</v>
      </c>
      <c r="D65" s="5" t="str">
        <f>"Leave empty by default ("&amp;Data!X5&amp;")"</f>
        <v>Leave empty by default (192.168.178.215)</v>
      </c>
      <c r="E65" s="15" t="s">
        <v>578</v>
      </c>
    </row>
    <row r="66" spans="1:5" x14ac:dyDescent="0.25">
      <c r="A66" s="2"/>
      <c r="B66" s="5" t="s">
        <v>576</v>
      </c>
      <c r="C66" s="5" t="s">
        <v>35</v>
      </c>
      <c r="D66" s="5" t="s">
        <v>577</v>
      </c>
      <c r="E66" s="15" t="s">
        <v>578</v>
      </c>
    </row>
    <row r="67" spans="1:5" x14ac:dyDescent="0.25">
      <c r="A67" s="2"/>
      <c r="B67" s="5" t="s">
        <v>579</v>
      </c>
      <c r="C67" s="5" t="s">
        <v>35</v>
      </c>
      <c r="D67" s="5" t="s">
        <v>689</v>
      </c>
      <c r="E67" s="15" t="s">
        <v>689</v>
      </c>
    </row>
    <row r="68" spans="1:5" x14ac:dyDescent="0.25">
      <c r="A68" s="2"/>
      <c r="B68" s="5" t="s">
        <v>580</v>
      </c>
      <c r="C68" s="5" t="s">
        <v>35</v>
      </c>
      <c r="D68" s="5" t="s">
        <v>689</v>
      </c>
      <c r="E68" s="15" t="s">
        <v>689</v>
      </c>
    </row>
    <row r="69" spans="1:5" x14ac:dyDescent="0.25">
      <c r="A69" s="2"/>
      <c r="B69" s="5" t="s">
        <v>22</v>
      </c>
      <c r="C69" s="5" t="s">
        <v>35</v>
      </c>
      <c r="D69" s="361" t="str">
        <f>'Master PBX'!D63</f>
        <v>https://SERVER/DRIVE/file.$coder?coder=g711a,g711u,g722,g723,g729,opus-nb,opus-wb&amp;repeat=true</v>
      </c>
      <c r="E69" s="15" t="s">
        <v>513</v>
      </c>
    </row>
    <row r="70" spans="1:5" x14ac:dyDescent="0.25">
      <c r="A70" s="2"/>
      <c r="B70" s="5" t="s">
        <v>798</v>
      </c>
      <c r="C70" s="5" t="s">
        <v>35</v>
      </c>
      <c r="D70" s="5" t="s">
        <v>72</v>
      </c>
      <c r="E70" s="15" t="s">
        <v>72</v>
      </c>
    </row>
    <row r="71" spans="1:5" x14ac:dyDescent="0.25">
      <c r="A71" s="2"/>
      <c r="B71" s="5" t="s">
        <v>477</v>
      </c>
      <c r="C71" s="5" t="s">
        <v>35</v>
      </c>
      <c r="D71" s="361">
        <f>'Master PBX'!D65</f>
        <v>24</v>
      </c>
      <c r="E71" s="15" t="s">
        <v>476</v>
      </c>
    </row>
    <row r="72" spans="1:5" x14ac:dyDescent="0.25">
      <c r="A72" s="2"/>
      <c r="B72" s="5" t="s">
        <v>13</v>
      </c>
      <c r="C72" s="5" t="s">
        <v>35</v>
      </c>
      <c r="D72" s="361">
        <f>'Master PBX'!D66</f>
        <v>36</v>
      </c>
      <c r="E72" s="15" t="s">
        <v>156</v>
      </c>
    </row>
    <row r="73" spans="1:5" x14ac:dyDescent="0.25">
      <c r="A73" s="2"/>
      <c r="B73" s="5" t="s">
        <v>581</v>
      </c>
      <c r="C73" s="5" t="s">
        <v>35</v>
      </c>
      <c r="D73" s="361">
        <f>'Master PBX'!D67</f>
        <v>1</v>
      </c>
      <c r="E73" s="15" t="s">
        <v>582</v>
      </c>
    </row>
    <row r="74" spans="1:5" x14ac:dyDescent="0.25">
      <c r="A74" s="2"/>
      <c r="B74" s="5" t="s">
        <v>5</v>
      </c>
      <c r="C74" s="5" t="s">
        <v>35</v>
      </c>
      <c r="D74" s="375" t="s">
        <v>478</v>
      </c>
      <c r="E74" s="15" t="s">
        <v>171</v>
      </c>
    </row>
    <row r="75" spans="1:5" x14ac:dyDescent="0.25">
      <c r="A75" s="2"/>
      <c r="B75" s="5" t="s">
        <v>66</v>
      </c>
      <c r="C75" s="5" t="s">
        <v>35</v>
      </c>
      <c r="D75" s="375" t="s">
        <v>479</v>
      </c>
      <c r="E75" s="15" t="s">
        <v>171</v>
      </c>
    </row>
    <row r="76" spans="1:5" x14ac:dyDescent="0.25">
      <c r="A76" s="2"/>
      <c r="B76" s="5" t="s">
        <v>583</v>
      </c>
      <c r="C76" s="5" t="s">
        <v>35</v>
      </c>
      <c r="D76" s="375" t="s">
        <v>584</v>
      </c>
      <c r="E76" s="15" t="s">
        <v>474</v>
      </c>
    </row>
    <row r="77" spans="1:5" x14ac:dyDescent="0.25">
      <c r="A77" s="2"/>
      <c r="B77" s="5" t="s">
        <v>6</v>
      </c>
      <c r="C77" s="5" t="s">
        <v>35</v>
      </c>
      <c r="D77" s="375" t="s">
        <v>585</v>
      </c>
      <c r="E77" s="15" t="s">
        <v>456</v>
      </c>
    </row>
    <row r="78" spans="1:5" x14ac:dyDescent="0.25">
      <c r="A78" s="2"/>
      <c r="B78" s="343" t="s">
        <v>366</v>
      </c>
      <c r="C78" s="5"/>
      <c r="D78" s="5" t="str">
        <f>'Master PBX'!D72</f>
        <v>ldaps://apps.example.com/dc=entries?givenname,sn,company?sub?(metaSearchNumber=+%n)?bindname=apps.example.com\contacts</v>
      </c>
      <c r="E78" s="15" t="s">
        <v>174</v>
      </c>
    </row>
    <row r="79" spans="1:5" x14ac:dyDescent="0.25">
      <c r="A79" s="2"/>
      <c r="B79" s="343" t="s">
        <v>717</v>
      </c>
      <c r="C79" s="5"/>
      <c r="D79" s="26" t="str">
        <f>Data!E63</f>
        <v>[contacts-read-PW]</v>
      </c>
      <c r="E79" s="45"/>
    </row>
    <row r="80" spans="1:5" x14ac:dyDescent="0.25">
      <c r="A80" s="2"/>
      <c r="B80" s="343" t="s">
        <v>365</v>
      </c>
      <c r="C80" s="5"/>
      <c r="D80" s="5" t="str">
        <f>'Master PBX'!D74</f>
        <v>ldaps://directory.example.com/dc=meta?givenname,sn,company?sub?(|(telephoneNumber=+%n)(mobile=+%n)(homePhone=+%n))?bindname=ldap-metadir\user</v>
      </c>
      <c r="E80" s="15" t="s">
        <v>174</v>
      </c>
    </row>
    <row r="81" spans="1:5" x14ac:dyDescent="0.25">
      <c r="A81" s="2"/>
      <c r="B81" s="343" t="s">
        <v>718</v>
      </c>
      <c r="C81" s="5"/>
      <c r="D81" s="4" t="str">
        <f>Data!E59</f>
        <v>[ldap-metadir\user-PW]</v>
      </c>
      <c r="E81" s="45"/>
    </row>
    <row r="82" spans="1:5" x14ac:dyDescent="0.25">
      <c r="A82" s="2"/>
      <c r="B82" s="5" t="s">
        <v>753</v>
      </c>
      <c r="C82" s="5" t="s">
        <v>35</v>
      </c>
      <c r="D82" s="5" t="s">
        <v>754</v>
      </c>
      <c r="E82" s="15" t="s">
        <v>755</v>
      </c>
    </row>
    <row r="83" spans="1:5" x14ac:dyDescent="0.25">
      <c r="A83" s="2"/>
      <c r="B83" s="5" t="s">
        <v>756</v>
      </c>
      <c r="C83" s="5" t="s">
        <v>35</v>
      </c>
      <c r="D83" s="5" t="s">
        <v>757</v>
      </c>
      <c r="E83" s="15" t="s">
        <v>758</v>
      </c>
    </row>
    <row r="84" spans="1:5" x14ac:dyDescent="0.25">
      <c r="A84" s="2"/>
      <c r="B84" s="5" t="s">
        <v>586</v>
      </c>
      <c r="C84" s="5" t="s">
        <v>35</v>
      </c>
      <c r="D84" s="5" t="s">
        <v>714</v>
      </c>
      <c r="E84" s="15" t="s">
        <v>759</v>
      </c>
    </row>
    <row r="85" spans="1:5" x14ac:dyDescent="0.25">
      <c r="A85" s="2"/>
      <c r="B85" s="5" t="s">
        <v>152</v>
      </c>
      <c r="C85" s="5" t="s">
        <v>35</v>
      </c>
      <c r="D85" s="5" t="s">
        <v>37</v>
      </c>
      <c r="E85" s="15"/>
    </row>
    <row r="86" spans="1:5" x14ac:dyDescent="0.25">
      <c r="A86" s="2"/>
      <c r="B86" s="5" t="s">
        <v>79</v>
      </c>
      <c r="C86" s="5" t="s">
        <v>35</v>
      </c>
      <c r="D86" s="375" t="s">
        <v>585</v>
      </c>
      <c r="E86" s="15" t="s">
        <v>456</v>
      </c>
    </row>
    <row r="87" spans="1:5" x14ac:dyDescent="0.25">
      <c r="A87" s="2"/>
      <c r="B87" s="5" t="s">
        <v>392</v>
      </c>
      <c r="C87" s="5" t="s">
        <v>35</v>
      </c>
      <c r="D87" s="44" t="str">
        <f>Data!D21</f>
        <v>192.168.178.214</v>
      </c>
      <c r="E87" s="15"/>
    </row>
    <row r="88" spans="1:5" x14ac:dyDescent="0.25">
      <c r="A88" s="2"/>
      <c r="B88" s="5" t="s">
        <v>393</v>
      </c>
      <c r="C88" s="5" t="s">
        <v>35</v>
      </c>
      <c r="D88" s="44" t="str">
        <f>Data!D25</f>
        <v>192.168.1.12</v>
      </c>
      <c r="E88" s="15" t="s">
        <v>515</v>
      </c>
    </row>
    <row r="89" spans="1:5" x14ac:dyDescent="0.25">
      <c r="A89" s="2"/>
      <c r="B89" s="5" t="s">
        <v>153</v>
      </c>
      <c r="C89" s="5" t="s">
        <v>35</v>
      </c>
      <c r="D89" s="377" t="s">
        <v>673</v>
      </c>
      <c r="E89" s="15" t="s">
        <v>172</v>
      </c>
    </row>
    <row r="90" spans="1:5" x14ac:dyDescent="0.25">
      <c r="A90" s="2"/>
      <c r="B90" s="5" t="s">
        <v>154</v>
      </c>
      <c r="C90" s="5" t="s">
        <v>35</v>
      </c>
      <c r="D90" s="44" t="str">
        <f>Data!D11</f>
        <v>sip-domain.com</v>
      </c>
      <c r="E90" s="15" t="s">
        <v>514</v>
      </c>
    </row>
    <row r="91" spans="1:5" x14ac:dyDescent="0.25">
      <c r="A91" s="2"/>
      <c r="B91" s="5" t="s">
        <v>155</v>
      </c>
      <c r="C91" s="5" t="s">
        <v>35</v>
      </c>
      <c r="D91" s="44" t="s">
        <v>672</v>
      </c>
      <c r="E91" s="15" t="s">
        <v>671</v>
      </c>
    </row>
    <row r="92" spans="1:5" x14ac:dyDescent="0.25">
      <c r="A92" s="2"/>
      <c r="B92" s="5" t="s">
        <v>516</v>
      </c>
      <c r="C92" s="5" t="s">
        <v>35</v>
      </c>
      <c r="D92" s="5" t="s">
        <v>585</v>
      </c>
      <c r="E92" s="15"/>
    </row>
    <row r="93" spans="1:5" x14ac:dyDescent="0.25">
      <c r="A93" s="2"/>
      <c r="B93" s="2"/>
      <c r="C93" s="2"/>
      <c r="D93" s="2"/>
      <c r="E93" s="2"/>
    </row>
    <row r="94" spans="1:5" x14ac:dyDescent="0.25">
      <c r="A94" s="2"/>
      <c r="B94" s="5" t="s">
        <v>799</v>
      </c>
      <c r="C94" s="5" t="s">
        <v>35</v>
      </c>
      <c r="D94" s="375" t="s">
        <v>669</v>
      </c>
      <c r="E94" s="15" t="s">
        <v>480</v>
      </c>
    </row>
    <row r="95" spans="1:5" x14ac:dyDescent="0.25">
      <c r="A95" s="2"/>
      <c r="B95" s="2"/>
      <c r="C95" s="2"/>
      <c r="D95" s="2"/>
      <c r="E95" s="2"/>
    </row>
    <row r="96" spans="1:5" x14ac:dyDescent="0.25">
      <c r="A96" s="2"/>
      <c r="B96" s="5" t="s">
        <v>800</v>
      </c>
      <c r="C96" s="372"/>
      <c r="D96" s="373"/>
      <c r="E96" s="373"/>
    </row>
    <row r="97" spans="1:5" x14ac:dyDescent="0.25">
      <c r="A97" s="2"/>
      <c r="B97" s="5" t="s">
        <v>482</v>
      </c>
      <c r="C97" s="5" t="s">
        <v>35</v>
      </c>
      <c r="D97" s="361" t="str">
        <f>'Master PBX'!D84</f>
        <v>Disable/Enable</v>
      </c>
      <c r="E97" s="15" t="s">
        <v>594</v>
      </c>
    </row>
    <row r="98" spans="1:5" x14ac:dyDescent="0.25">
      <c r="A98" s="2"/>
      <c r="B98" s="5" t="s">
        <v>801</v>
      </c>
      <c r="C98" s="5" t="s">
        <v>35</v>
      </c>
      <c r="D98" s="361" t="str">
        <f>'Master PBX'!D85</f>
        <v>Normally PBX Only</v>
      </c>
      <c r="E98" s="9" t="s">
        <v>593</v>
      </c>
    </row>
    <row r="99" spans="1:5" x14ac:dyDescent="0.25">
      <c r="A99" s="2"/>
      <c r="B99" s="5" t="s">
        <v>596</v>
      </c>
      <c r="C99" s="5" t="s">
        <v>35</v>
      </c>
      <c r="D99" s="361" t="str">
        <f>'Master PBX'!D86</f>
        <v>e.g. smtp.customer.com or IP address</v>
      </c>
      <c r="E99" s="9" t="s">
        <v>521</v>
      </c>
    </row>
    <row r="100" spans="1:5" x14ac:dyDescent="0.25">
      <c r="A100" s="2"/>
      <c r="B100" s="5" t="s">
        <v>517</v>
      </c>
      <c r="C100" s="5" t="s">
        <v>35</v>
      </c>
      <c r="D100" s="361" t="str">
        <f>'Master PBX'!D87</f>
        <v xml:space="preserve"> </v>
      </c>
      <c r="E100" s="9" t="s">
        <v>599</v>
      </c>
    </row>
    <row r="101" spans="1:5" x14ac:dyDescent="0.25">
      <c r="A101" s="2"/>
      <c r="B101" s="5" t="s">
        <v>520</v>
      </c>
      <c r="C101" s="5" t="s">
        <v>35</v>
      </c>
      <c r="D101" s="361" t="str">
        <f>'Master PBX'!D88</f>
        <v>e.g. "PBX"</v>
      </c>
      <c r="E101" s="9" t="s">
        <v>524</v>
      </c>
    </row>
    <row r="102" spans="1:5" x14ac:dyDescent="0.25">
      <c r="A102" s="2"/>
      <c r="B102" s="5" t="s">
        <v>518</v>
      </c>
      <c r="C102" s="5" t="s">
        <v>35</v>
      </c>
      <c r="D102" s="361" t="str">
        <f>'Master PBX'!D89</f>
        <v xml:space="preserve"> </v>
      </c>
      <c r="E102" s="9" t="s">
        <v>526</v>
      </c>
    </row>
    <row r="103" spans="1:5" x14ac:dyDescent="0.25">
      <c r="A103" s="2"/>
      <c r="B103" s="5" t="s">
        <v>519</v>
      </c>
      <c r="C103" s="5" t="s">
        <v>35</v>
      </c>
      <c r="D103" s="361" t="str">
        <f>'Master PBX'!D90</f>
        <v xml:space="preserve"> </v>
      </c>
      <c r="E103" s="9" t="s">
        <v>527</v>
      </c>
    </row>
    <row r="104" spans="1:5" x14ac:dyDescent="0.25">
      <c r="A104" s="2"/>
      <c r="B104" s="5" t="s">
        <v>153</v>
      </c>
      <c r="C104" s="5" t="s">
        <v>35</v>
      </c>
      <c r="D104" s="361" t="str">
        <f>'Master PBX'!D91</f>
        <v xml:space="preserve"> </v>
      </c>
      <c r="E104" s="9" t="s">
        <v>528</v>
      </c>
    </row>
    <row r="105" spans="1:5" x14ac:dyDescent="0.25">
      <c r="A105" s="2"/>
      <c r="B105" s="5" t="s">
        <v>408</v>
      </c>
      <c r="C105" s="5" t="s">
        <v>35</v>
      </c>
      <c r="D105" s="5" t="str">
        <f>"https://"&amp;Data!U9&amp;"/PBX0/session.xml"</f>
        <v>https://slave2.example.com/PBX0/session.xml</v>
      </c>
      <c r="E105" s="9" t="s">
        <v>600</v>
      </c>
    </row>
    <row r="106" spans="1:5" x14ac:dyDescent="0.25">
      <c r="A106" s="2"/>
      <c r="B106" s="2"/>
      <c r="C106" s="2"/>
      <c r="D106" s="2"/>
      <c r="E106" s="2"/>
    </row>
    <row r="107" spans="1:5" x14ac:dyDescent="0.25">
      <c r="B107" s="5" t="s">
        <v>802</v>
      </c>
      <c r="C107" s="5"/>
      <c r="D107" s="375" t="s">
        <v>664</v>
      </c>
      <c r="E107" s="9" t="s">
        <v>665</v>
      </c>
    </row>
    <row r="108" spans="1:5" x14ac:dyDescent="0.25">
      <c r="A108" s="2"/>
      <c r="B108" s="2"/>
      <c r="C108" s="2"/>
      <c r="D108" s="2"/>
      <c r="E108" s="2"/>
    </row>
    <row r="109" spans="1:5" x14ac:dyDescent="0.25">
      <c r="A109" s="2"/>
      <c r="B109" s="5" t="s">
        <v>803</v>
      </c>
    </row>
    <row r="110" spans="1:5" x14ac:dyDescent="0.25">
      <c r="A110" s="2"/>
      <c r="B110" s="5" t="s">
        <v>645</v>
      </c>
      <c r="C110" s="5" t="s">
        <v>35</v>
      </c>
      <c r="D110" s="5" t="str">
        <f>'Master PBX'!D103</f>
        <v>Leave empty</v>
      </c>
      <c r="E110" s="9" t="s">
        <v>395</v>
      </c>
    </row>
    <row r="111" spans="1:5" x14ac:dyDescent="0.25">
      <c r="A111" s="2"/>
      <c r="B111" s="5" t="s">
        <v>616</v>
      </c>
      <c r="C111" s="5" t="s">
        <v>35</v>
      </c>
      <c r="D111" s="5" t="str">
        <f>'Master PBX'!D104</f>
        <v>https://apps.example.com/sip-domain.com/usersapp/password.htm</v>
      </c>
      <c r="E111" s="9" t="s">
        <v>650</v>
      </c>
    </row>
    <row r="112" spans="1:5" x14ac:dyDescent="0.25">
      <c r="A112" s="2"/>
      <c r="B112" s="5" t="s">
        <v>617</v>
      </c>
      <c r="C112" s="5" t="s">
        <v>35</v>
      </c>
      <c r="D112" s="5" t="str">
        <f>'Master PBX'!D105</f>
        <v>profiles</v>
      </c>
      <c r="E112" s="9" t="s">
        <v>660</v>
      </c>
    </row>
    <row r="113" spans="1:5" x14ac:dyDescent="0.25">
      <c r="A113" s="2"/>
      <c r="B113" s="5" t="s">
        <v>618</v>
      </c>
      <c r="C113" s="5" t="s">
        <v>35</v>
      </c>
      <c r="D113" s="5" t="str">
        <f>'Master PBX'!D106</f>
        <v>Normally leave blank, otherwise name of the tutorial app</v>
      </c>
      <c r="E113" s="9" t="s">
        <v>651</v>
      </c>
    </row>
    <row r="114" spans="1:5" x14ac:dyDescent="0.25">
      <c r="A114" s="2"/>
      <c r="B114" s="5" t="s">
        <v>620</v>
      </c>
      <c r="C114" s="5" t="s">
        <v>35</v>
      </c>
      <c r="D114" s="5" t="str">
        <f>'Master PBX'!D107</f>
        <v>https://store.innovaphone.com/release/download/</v>
      </c>
      <c r="E114" s="9" t="s">
        <v>649</v>
      </c>
    </row>
    <row r="115" spans="1:5" x14ac:dyDescent="0.25">
      <c r="A115" s="2"/>
      <c r="B115" s="5" t="s">
        <v>622</v>
      </c>
      <c r="C115" s="5" t="s">
        <v>35</v>
      </c>
      <c r="D115" s="361" t="str">
        <f>'Master PBX'!D108</f>
        <v>e.g. 137788</v>
      </c>
      <c r="E115" s="9" t="s">
        <v>649</v>
      </c>
    </row>
    <row r="116" spans="1:5" x14ac:dyDescent="0.25">
      <c r="A116" s="2"/>
      <c r="B116" s="5" t="s">
        <v>623</v>
      </c>
      <c r="C116" s="5" t="s">
        <v>35</v>
      </c>
      <c r="D116" s="361" t="str">
        <f>'Master PBX'!D109</f>
        <v>on | NOT FORCE</v>
      </c>
      <c r="E116" s="9" t="s">
        <v>649</v>
      </c>
    </row>
    <row r="117" spans="1:5" x14ac:dyDescent="0.25">
      <c r="A117" s="2"/>
      <c r="B117" s="5" t="s">
        <v>625</v>
      </c>
      <c r="C117" s="5" t="s">
        <v>35</v>
      </c>
      <c r="D117" s="361" t="str">
        <f>'Master PBX'!D110</f>
        <v>on | NOT FORCE</v>
      </c>
      <c r="E117" s="9" t="s">
        <v>649</v>
      </c>
    </row>
    <row r="118" spans="1:5" x14ac:dyDescent="0.25">
      <c r="A118" s="2"/>
      <c r="B118" s="5" t="s">
        <v>626</v>
      </c>
      <c r="C118" s="5" t="s">
        <v>35</v>
      </c>
      <c r="D118" s="361" t="str">
        <f>'Master PBX'!D111</f>
        <v>Never | NOT FORCE</v>
      </c>
      <c r="E118" s="9" t="s">
        <v>649</v>
      </c>
    </row>
    <row r="119" spans="1:5" x14ac:dyDescent="0.25">
      <c r="A119" s="2"/>
      <c r="B119" s="5" t="s">
        <v>628</v>
      </c>
      <c r="C119" s="5" t="s">
        <v>35</v>
      </c>
      <c r="D119" s="361" t="str">
        <f>'Master PBX'!D112</f>
        <v>off | NOT FORCE</v>
      </c>
      <c r="E119" s="9" t="s">
        <v>649</v>
      </c>
    </row>
    <row r="120" spans="1:5" x14ac:dyDescent="0.25">
      <c r="A120" s="2"/>
      <c r="B120" s="5" t="s">
        <v>630</v>
      </c>
      <c r="C120" s="5" t="s">
        <v>35</v>
      </c>
      <c r="D120" s="361" t="str">
        <f>'Master PBX'!D113</f>
        <v>e.g. ctrl+F8 | NOT FORCE</v>
      </c>
      <c r="E120" s="9" t="s">
        <v>649</v>
      </c>
    </row>
    <row r="121" spans="1:5" x14ac:dyDescent="0.25">
      <c r="A121" s="2"/>
      <c r="B121" s="5" t="s">
        <v>631</v>
      </c>
      <c r="C121" s="5" t="s">
        <v>35</v>
      </c>
      <c r="D121" s="361" t="str">
        <f>'Master PBX'!D114</f>
        <v>e.g. ctrl+F9 | NOT FORCE</v>
      </c>
      <c r="E121" s="9" t="s">
        <v>649</v>
      </c>
    </row>
    <row r="122" spans="1:5" x14ac:dyDescent="0.25">
      <c r="A122" s="2"/>
      <c r="B122" s="5" t="s">
        <v>632</v>
      </c>
      <c r="C122" s="5" t="s">
        <v>35</v>
      </c>
      <c r="D122" s="361" t="str">
        <f>'Master PBX'!D115</f>
        <v>e.g. ctrl+F10 | NOT FORCE</v>
      </c>
      <c r="E122" s="9" t="s">
        <v>649</v>
      </c>
    </row>
    <row r="123" spans="1:5" x14ac:dyDescent="0.25">
      <c r="A123" s="2"/>
      <c r="B123" s="5" t="s">
        <v>633</v>
      </c>
      <c r="C123" s="5" t="s">
        <v>35</v>
      </c>
      <c r="D123" s="361" t="str">
        <f>'Master PBX'!D116</f>
        <v>leave blank | NOT FORCE</v>
      </c>
      <c r="E123" s="9" t="s">
        <v>649</v>
      </c>
    </row>
    <row r="124" spans="1:5" x14ac:dyDescent="0.25">
      <c r="A124" s="2"/>
      <c r="B124" s="5" t="s">
        <v>635</v>
      </c>
      <c r="C124" s="5" t="s">
        <v>35</v>
      </c>
      <c r="D124" s="361" t="str">
        <f>'Master PBX'!D117</f>
        <v>None | NOT FORCE</v>
      </c>
      <c r="E124" s="9" t="s">
        <v>649</v>
      </c>
    </row>
    <row r="125" spans="1:5" x14ac:dyDescent="0.25">
      <c r="A125" s="2"/>
      <c r="B125" s="5" t="s">
        <v>637</v>
      </c>
      <c r="C125" s="5" t="s">
        <v>35</v>
      </c>
      <c r="D125" s="361" t="str">
        <f>'Master PBX'!D118</f>
        <v>on | NOT FORCE</v>
      </c>
      <c r="E125" s="9" t="s">
        <v>649</v>
      </c>
    </row>
    <row r="126" spans="1:5" x14ac:dyDescent="0.25">
      <c r="A126" s="2"/>
      <c r="B126" s="5" t="s">
        <v>638</v>
      </c>
      <c r="C126" s="5" t="s">
        <v>35</v>
      </c>
      <c r="D126" s="379" t="str">
        <f>'Master PBX'!D119</f>
        <v>off | FORCE</v>
      </c>
      <c r="E126" s="9" t="s">
        <v>649</v>
      </c>
    </row>
    <row r="127" spans="1:5" x14ac:dyDescent="0.25">
      <c r="A127" s="2"/>
      <c r="B127" s="5" t="s">
        <v>639</v>
      </c>
      <c r="C127" s="5" t="s">
        <v>35</v>
      </c>
      <c r="D127" s="361" t="str">
        <f>'Master PBX'!D120</f>
        <v>off | NOT FORCE</v>
      </c>
      <c r="E127" s="9" t="s">
        <v>649</v>
      </c>
    </row>
    <row r="128" spans="1:5" x14ac:dyDescent="0.25">
      <c r="A128" s="2"/>
      <c r="B128" s="5" t="s">
        <v>640</v>
      </c>
      <c r="C128" s="5" t="s">
        <v>35</v>
      </c>
      <c r="D128" s="379" t="str">
        <f>'Master PBX'!D121</f>
        <v>leave blank | FORCE</v>
      </c>
      <c r="E128" s="9" t="s">
        <v>649</v>
      </c>
    </row>
    <row r="129" spans="1:5" x14ac:dyDescent="0.25">
      <c r="A129" s="2"/>
      <c r="B129" s="5" t="s">
        <v>641</v>
      </c>
      <c r="C129" s="5" t="s">
        <v>35</v>
      </c>
      <c r="D129" s="379" t="str">
        <f>'Master PBX'!D122</f>
        <v>off | FORCE</v>
      </c>
      <c r="E129" s="9" t="s">
        <v>649</v>
      </c>
    </row>
    <row r="130" spans="1:5" x14ac:dyDescent="0.25">
      <c r="A130" s="2"/>
      <c r="B130" s="5" t="s">
        <v>642</v>
      </c>
      <c r="C130" s="5" t="s">
        <v>35</v>
      </c>
      <c r="D130" s="379" t="str">
        <f>'Master PBX'!D123</f>
        <v>off | FORCE</v>
      </c>
      <c r="E130" s="9" t="s">
        <v>649</v>
      </c>
    </row>
    <row r="131" spans="1:5" x14ac:dyDescent="0.25">
      <c r="A131" s="2"/>
      <c r="B131" s="5" t="s">
        <v>643</v>
      </c>
      <c r="C131" s="5" t="s">
        <v>35</v>
      </c>
      <c r="D131" s="379" t="str">
        <f>'Master PBX'!D124</f>
        <v>off</v>
      </c>
      <c r="E131" s="9" t="s">
        <v>649</v>
      </c>
    </row>
    <row r="132" spans="1:5" x14ac:dyDescent="0.25">
      <c r="A132" s="2"/>
      <c r="B132" s="2"/>
      <c r="C132" s="2"/>
      <c r="D132" s="2"/>
      <c r="E132" s="2"/>
    </row>
    <row r="133" spans="1:5" x14ac:dyDescent="0.25">
      <c r="A133" s="2"/>
      <c r="B133" s="341" t="s">
        <v>804</v>
      </c>
      <c r="C133" s="5" t="s">
        <v>35</v>
      </c>
      <c r="D133" s="7" t="s">
        <v>589</v>
      </c>
      <c r="E133" s="15" t="s">
        <v>666</v>
      </c>
    </row>
    <row r="134" spans="1:5" x14ac:dyDescent="0.25">
      <c r="A134" s="2"/>
      <c r="B134" s="342" t="s">
        <v>483</v>
      </c>
      <c r="C134" s="5"/>
      <c r="D134" s="5" t="s">
        <v>590</v>
      </c>
      <c r="E134" s="9" t="s">
        <v>590</v>
      </c>
    </row>
    <row r="135" spans="1:5" x14ac:dyDescent="0.25">
      <c r="A135" s="2"/>
      <c r="B135" s="341" t="s">
        <v>484</v>
      </c>
      <c r="C135" s="5"/>
      <c r="D135" s="5" t="s">
        <v>591</v>
      </c>
      <c r="E135" s="9" t="s">
        <v>591</v>
      </c>
    </row>
    <row r="136" spans="1:5" x14ac:dyDescent="0.25">
      <c r="A136" s="2"/>
      <c r="B136" s="341" t="s">
        <v>587</v>
      </c>
      <c r="C136" s="5"/>
      <c r="D136" s="5" t="s">
        <v>592</v>
      </c>
      <c r="E136" s="9" t="s">
        <v>592</v>
      </c>
    </row>
    <row r="137" spans="1:5" x14ac:dyDescent="0.25">
      <c r="A137" s="2"/>
      <c r="B137" s="341" t="s">
        <v>28</v>
      </c>
      <c r="C137" s="5"/>
      <c r="D137" s="5" t="s">
        <v>173</v>
      </c>
      <c r="E137" s="15" t="s">
        <v>167</v>
      </c>
    </row>
    <row r="138" spans="1:5" x14ac:dyDescent="0.25">
      <c r="A138" s="2"/>
      <c r="B138" s="341" t="s">
        <v>29</v>
      </c>
      <c r="C138" s="5"/>
      <c r="D138" s="5" t="str">
        <f>Data!U5&amp;"/"&amp;Data!D11&amp;"/"&amp;'Apps Objects'!$C$14&amp;"/mypbx"</f>
        <v>apps.example.com/sip-domain.com/reporting/mypbx</v>
      </c>
      <c r="E138" s="43" t="s">
        <v>166</v>
      </c>
    </row>
    <row r="139" spans="1:5" x14ac:dyDescent="0.25">
      <c r="A139" s="2"/>
      <c r="B139" s="341" t="s">
        <v>715</v>
      </c>
      <c r="C139" s="5"/>
      <c r="D139" s="26" t="str">
        <f>Data!D61</f>
        <v>call-list</v>
      </c>
      <c r="E139" s="15" t="s">
        <v>168</v>
      </c>
    </row>
    <row r="140" spans="1:5" x14ac:dyDescent="0.25">
      <c r="A140" s="2"/>
      <c r="B140" s="341" t="s">
        <v>716</v>
      </c>
      <c r="C140" s="5"/>
      <c r="D140" s="26" t="str">
        <f>Data!E61</f>
        <v>[call-list-secret-PW]</v>
      </c>
      <c r="E140" s="45"/>
    </row>
    <row r="141" spans="1:5" x14ac:dyDescent="0.25">
      <c r="A141" s="2"/>
      <c r="B141" s="341" t="s">
        <v>457</v>
      </c>
      <c r="C141" s="5"/>
      <c r="D141" s="361" t="str">
        <f>'Master PBX'!D134</f>
        <v>Webdav Path to the logo</v>
      </c>
      <c r="E141" s="15" t="s">
        <v>169</v>
      </c>
    </row>
    <row r="142" spans="1:5" x14ac:dyDescent="0.25">
      <c r="A142" s="2"/>
      <c r="B142" s="2"/>
      <c r="D142" s="2"/>
      <c r="E142" s="2"/>
    </row>
    <row r="143" spans="1:5" x14ac:dyDescent="0.25">
      <c r="B143" s="5" t="s">
        <v>805</v>
      </c>
    </row>
    <row r="144" spans="1:5" x14ac:dyDescent="0.25">
      <c r="B144" s="5" t="s">
        <v>708</v>
      </c>
      <c r="C144" s="5" t="s">
        <v>35</v>
      </c>
      <c r="D144" s="4" t="s">
        <v>709</v>
      </c>
      <c r="E144" s="9"/>
    </row>
    <row r="145" spans="1:5" x14ac:dyDescent="0.25">
      <c r="B145" s="5" t="s">
        <v>710</v>
      </c>
      <c r="C145" s="5" t="s">
        <v>35</v>
      </c>
      <c r="D145" s="4" t="s">
        <v>709</v>
      </c>
      <c r="E145" s="9"/>
    </row>
    <row r="146" spans="1:5" x14ac:dyDescent="0.25">
      <c r="B146" s="5" t="s">
        <v>711</v>
      </c>
      <c r="C146" s="5" t="s">
        <v>35</v>
      </c>
      <c r="D146" s="4" t="s">
        <v>712</v>
      </c>
      <c r="E146" s="9"/>
    </row>
    <row r="147" spans="1:5" x14ac:dyDescent="0.25">
      <c r="B147" s="5" t="s">
        <v>748</v>
      </c>
      <c r="C147" s="5" t="s">
        <v>35</v>
      </c>
      <c r="D147" s="4" t="s">
        <v>749</v>
      </c>
      <c r="E147" s="9"/>
    </row>
    <row r="148" spans="1:5" x14ac:dyDescent="0.25">
      <c r="A148" s="2"/>
      <c r="B148" s="2"/>
      <c r="D148" s="2"/>
      <c r="E148" s="2"/>
    </row>
    <row r="149" spans="1:5" x14ac:dyDescent="0.25">
      <c r="B149" s="4" t="s">
        <v>806</v>
      </c>
      <c r="C149" s="5" t="s">
        <v>35</v>
      </c>
      <c r="D149" s="4" t="s">
        <v>64</v>
      </c>
      <c r="E149" s="9"/>
    </row>
    <row r="150" spans="1:5" x14ac:dyDescent="0.25">
      <c r="B150" s="4" t="s">
        <v>807</v>
      </c>
      <c r="C150" s="5" t="s">
        <v>35</v>
      </c>
      <c r="D150" s="4" t="str">
        <f>Data!U5</f>
        <v>apps.example.com</v>
      </c>
      <c r="E150" s="9"/>
    </row>
    <row r="151" spans="1:5" x14ac:dyDescent="0.25">
      <c r="B151" s="4" t="s">
        <v>808</v>
      </c>
      <c r="C151" s="5" t="s">
        <v>35</v>
      </c>
      <c r="D151" s="4" t="s">
        <v>686</v>
      </c>
      <c r="E151" s="9"/>
    </row>
    <row r="152" spans="1:5" x14ac:dyDescent="0.25">
      <c r="B152" s="4" t="s">
        <v>809</v>
      </c>
      <c r="C152" s="5" t="s">
        <v>35</v>
      </c>
      <c r="D152" s="4" t="str">
        <f>"/"&amp;Data!D11&amp;"/"&amp;'Apps Objects'!$C$14&amp;"/cdr"</f>
        <v>/sip-domain.com/reporting/cdr</v>
      </c>
      <c r="E152" s="9"/>
    </row>
    <row r="153" spans="1:5" x14ac:dyDescent="0.25">
      <c r="B153" s="4" t="s">
        <v>810</v>
      </c>
      <c r="C153" s="5" t="s">
        <v>35</v>
      </c>
      <c r="D153" s="4" t="str">
        <f>Data!D62</f>
        <v>cdr</v>
      </c>
      <c r="E153" s="9" t="s">
        <v>371</v>
      </c>
    </row>
    <row r="154" spans="1:5" x14ac:dyDescent="0.25">
      <c r="A154" s="2"/>
      <c r="B154" s="4" t="s">
        <v>811</v>
      </c>
      <c r="C154" s="5" t="s">
        <v>35</v>
      </c>
      <c r="D154" s="26" t="str">
        <f>Data!E62</f>
        <v>[cdr-writeaccess-PW]</v>
      </c>
      <c r="E154" s="45"/>
    </row>
    <row r="156" spans="1:5" x14ac:dyDescent="0.25">
      <c r="B156" s="4" t="s">
        <v>812</v>
      </c>
      <c r="C156" s="5" t="s">
        <v>35</v>
      </c>
      <c r="D156" s="5" t="s">
        <v>372</v>
      </c>
      <c r="E156" s="9" t="s">
        <v>542</v>
      </c>
    </row>
    <row r="157" spans="1:5" x14ac:dyDescent="0.25">
      <c r="B157" s="4" t="s">
        <v>813</v>
      </c>
      <c r="C157" s="5" t="s">
        <v>35</v>
      </c>
      <c r="D157" s="5" t="s">
        <v>373</v>
      </c>
      <c r="E157" s="9" t="s">
        <v>455</v>
      </c>
    </row>
    <row r="158" spans="1:5" x14ac:dyDescent="0.25">
      <c r="B158" s="4" t="s">
        <v>814</v>
      </c>
      <c r="C158" s="5" t="s">
        <v>35</v>
      </c>
      <c r="D158" s="5" t="s">
        <v>374</v>
      </c>
      <c r="E158" s="9" t="s">
        <v>455</v>
      </c>
    </row>
    <row r="160" spans="1:5" x14ac:dyDescent="0.25">
      <c r="B160" s="4" t="s">
        <v>659</v>
      </c>
    </row>
    <row r="161" spans="2:5" x14ac:dyDescent="0.25">
      <c r="B161" s="4" t="s">
        <v>245</v>
      </c>
      <c r="C161" s="5" t="s">
        <v>35</v>
      </c>
      <c r="D161" s="4" t="str">
        <f>'Apps Objects'!F10</f>
        <v>profiles</v>
      </c>
      <c r="E161" s="9" t="s">
        <v>661</v>
      </c>
    </row>
    <row r="162" spans="2:5" x14ac:dyDescent="0.25">
      <c r="B162" s="4" t="s">
        <v>243</v>
      </c>
      <c r="C162" s="5" t="s">
        <v>35</v>
      </c>
      <c r="D162" s="4" t="s">
        <v>416</v>
      </c>
      <c r="E162" s="9" t="s">
        <v>502</v>
      </c>
    </row>
    <row r="163" spans="2:5" x14ac:dyDescent="0.25">
      <c r="B163" s="4" t="s">
        <v>244</v>
      </c>
      <c r="C163" s="5" t="s">
        <v>35</v>
      </c>
      <c r="D163" s="4" t="s">
        <v>500</v>
      </c>
      <c r="E163" s="9" t="s">
        <v>501</v>
      </c>
    </row>
    <row r="164" spans="2:5" x14ac:dyDescent="0.25">
      <c r="B164" s="4" t="s">
        <v>504</v>
      </c>
      <c r="C164" s="5" t="s">
        <v>35</v>
      </c>
      <c r="D164" s="4" t="s">
        <v>416</v>
      </c>
      <c r="E164" s="9" t="s">
        <v>503</v>
      </c>
    </row>
    <row r="166" spans="2:5" x14ac:dyDescent="0.25">
      <c r="B166" s="4" t="s">
        <v>676</v>
      </c>
    </row>
    <row r="167" spans="2:5" x14ac:dyDescent="0.25">
      <c r="B167" s="4" t="s">
        <v>679</v>
      </c>
      <c r="C167" s="5" t="s">
        <v>35</v>
      </c>
      <c r="D167" s="4" t="str">
        <f>"Phone - "&amp;Data!D34</f>
        <v>Phone - sindelfingen</v>
      </c>
      <c r="E167" s="9"/>
    </row>
    <row r="168" spans="2:5" x14ac:dyDescent="0.25">
      <c r="B168" s="5" t="s">
        <v>680</v>
      </c>
      <c r="C168" s="5" t="s">
        <v>35</v>
      </c>
      <c r="D168" s="5" t="str">
        <f>Data!U9&amp;" | "&amp;Data!U4&amp;" | "&amp;Data!D11&amp;"/"&amp;Data!D34&amp;":"&amp;Data!D23&amp;" | OPUS WB | etc..."</f>
        <v>slave2.example.com | pbx.example.com | sip-domain.com/sindelfingen:berlin | OPUS WB | etc...</v>
      </c>
      <c r="E168" s="9"/>
    </row>
    <row r="169" spans="2:5" x14ac:dyDescent="0.25">
      <c r="B169" s="4" t="s">
        <v>681</v>
      </c>
      <c r="C169" s="5" t="s">
        <v>35</v>
      </c>
      <c r="D169" s="5" t="str">
        <f>"Analog - "&amp;Data!D34&amp;"   (Only necessary if a/b ports are to be put into operation via provisioning codes!)"</f>
        <v>Analog - sindelfingen   (Only necessary if a/b ports are to be put into operation via provisioning codes!)</v>
      </c>
      <c r="E169" s="9" t="s">
        <v>682</v>
      </c>
    </row>
    <row r="170" spans="2:5" x14ac:dyDescent="0.25">
      <c r="B170" s="5" t="s">
        <v>677</v>
      </c>
      <c r="C170" s="5" t="s">
        <v>35</v>
      </c>
      <c r="D170" s="5" t="str">
        <f>Data!U9&amp;" | "&amp;Data!U4&amp;" | "&amp;Data!D11&amp;"/"&amp;Data!D34&amp;":"&amp;Data!D23&amp;" | OPUS WB | etc..."</f>
        <v>slave2.example.com | pbx.example.com | sip-domain.com/sindelfingen:berlin | OPUS WB | etc...</v>
      </c>
      <c r="E170" s="9" t="s">
        <v>682</v>
      </c>
    </row>
    <row r="171" spans="2:5" x14ac:dyDescent="0.25">
      <c r="B171" s="4" t="s">
        <v>683</v>
      </c>
      <c r="C171" s="5" t="s">
        <v>35</v>
      </c>
      <c r="D171" s="5" t="str">
        <f>"Fax - "&amp;Data!D34&amp;"   (Only necessary if a/b ports are to be put into operation via provisioning codes!)"</f>
        <v>Fax - sindelfingen   (Only necessary if a/b ports are to be put into operation via provisioning codes!)</v>
      </c>
      <c r="E171" s="9" t="s">
        <v>682</v>
      </c>
    </row>
    <row r="172" spans="2:5" x14ac:dyDescent="0.25">
      <c r="B172" s="5" t="s">
        <v>678</v>
      </c>
      <c r="C172" s="5" t="s">
        <v>35</v>
      </c>
      <c r="D172" s="5" t="str">
        <f>Data!U9&amp;" | "&amp;Data!U4&amp;" | "&amp;Data!D11&amp;"/"&amp;Data!D34&amp;":"&amp;Data!D23&amp;" | G711 | T38 |etc..."</f>
        <v>slave2.example.com | pbx.example.com | sip-domain.com/sindelfingen:berlin | G711 | T38 |etc...</v>
      </c>
      <c r="E172" s="9" t="s">
        <v>682</v>
      </c>
    </row>
    <row r="173" spans="2:5" x14ac:dyDescent="0.25">
      <c r="B173" s="5" t="s">
        <v>688</v>
      </c>
      <c r="C173" s="5" t="s">
        <v>35</v>
      </c>
      <c r="D173" s="5"/>
      <c r="E173" s="9"/>
    </row>
  </sheetData>
  <conditionalFormatting sqref="C1:C1048576">
    <cfRule type="cellIs" dxfId="28" priority="1" operator="equal">
      <formula>"Later"</formula>
    </cfRule>
    <cfRule type="cellIs" dxfId="27" priority="2" operator="equal">
      <formula>"x"</formula>
    </cfRule>
    <cfRule type="cellIs" dxfId="26" priority="3" operator="equal">
      <formula>"ok"</formula>
    </cfRule>
  </conditionalFormatting>
  <dataValidations count="4">
    <dataValidation type="list" allowBlank="1" showInputMessage="1" showErrorMessage="1" sqref="C3:C4 C8:C146 C148:C184" xr:uid="{C757EA11-1566-4055-A33C-67A2D21CE14A}">
      <formula1>$G$3:$G$9</formula1>
    </dataValidation>
    <dataValidation type="list" allowBlank="1" showInputMessage="1" showErrorMessage="1" sqref="C1632:C1048576" xr:uid="{05E4D96E-86F3-4DFE-8A3E-383B76F125F9}">
      <formula1>$G$3:$G$8</formula1>
    </dataValidation>
    <dataValidation type="list" allowBlank="1" showInputMessage="1" showErrorMessage="1" sqref="C185:C1631" xr:uid="{D7E618A3-145E-4073-AF00-0EDDFB2A11C8}">
      <formula1>$G$3:$G$14</formula1>
    </dataValidation>
    <dataValidation type="list" allowBlank="1" showInputMessage="1" showErrorMessage="1" sqref="C5:C7 C147" xr:uid="{F2646558-9A4C-4959-BDF8-E7952557EA51}">
      <formula1>$G$3:$G$7</formula1>
    </dataValidation>
  </dataValidations>
  <pageMargins left="0.7" right="0.7" top="0.78740157499999996" bottom="0.78740157499999996"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37C1A-8A6D-4990-A22C-44C370B846AA}">
  <sheetPr codeName="Tabelle15"/>
  <dimension ref="A2:G173"/>
  <sheetViews>
    <sheetView zoomScale="85" zoomScaleNormal="85" workbookViewId="0"/>
  </sheetViews>
  <sheetFormatPr baseColWidth="10" defaultColWidth="11.42578125" defaultRowHeight="15" x14ac:dyDescent="0.25"/>
  <cols>
    <col min="1" max="1" width="4" style="1" customWidth="1"/>
    <col min="2" max="2" width="47.28515625" style="1" customWidth="1"/>
    <col min="3" max="3" width="15.7109375" style="3" bestFit="1" customWidth="1"/>
    <col min="4" max="4" width="91.140625" style="1" customWidth="1"/>
    <col min="5" max="5" width="99.85546875" style="1" bestFit="1" customWidth="1"/>
    <col min="6" max="6" width="11.42578125" style="1"/>
    <col min="7" max="7" width="6.7109375" style="1" hidden="1" customWidth="1"/>
    <col min="8" max="16384" width="11.42578125" style="1"/>
  </cols>
  <sheetData>
    <row r="2" spans="2:7" x14ac:dyDescent="0.25">
      <c r="B2" s="11" t="s">
        <v>34</v>
      </c>
      <c r="C2" s="10" t="s">
        <v>31</v>
      </c>
      <c r="D2" s="11" t="s">
        <v>32</v>
      </c>
      <c r="E2" s="11" t="s">
        <v>33</v>
      </c>
    </row>
    <row r="3" spans="2:7" x14ac:dyDescent="0.25">
      <c r="B3" s="345" t="s">
        <v>149</v>
      </c>
      <c r="G3" s="1" t="s">
        <v>35</v>
      </c>
    </row>
    <row r="4" spans="2:7" x14ac:dyDescent="0.25">
      <c r="B4" s="5" t="s">
        <v>150</v>
      </c>
      <c r="C4" s="5" t="s">
        <v>35</v>
      </c>
      <c r="D4" s="26" t="str">
        <f>Data!D38</f>
        <v>hamburg</v>
      </c>
      <c r="E4" s="9"/>
      <c r="G4" s="1" t="s">
        <v>7</v>
      </c>
    </row>
    <row r="5" spans="2:7" x14ac:dyDescent="0.25">
      <c r="B5" s="5" t="s">
        <v>763</v>
      </c>
      <c r="C5" s="5" t="s">
        <v>35</v>
      </c>
      <c r="D5" s="26" t="s">
        <v>772</v>
      </c>
      <c r="E5" s="9"/>
      <c r="G5" s="1" t="s">
        <v>27</v>
      </c>
    </row>
    <row r="6" spans="2:7" x14ac:dyDescent="0.25">
      <c r="B6" s="5" t="s">
        <v>760</v>
      </c>
      <c r="C6" s="5" t="s">
        <v>35</v>
      </c>
      <c r="D6" s="5" t="s">
        <v>771</v>
      </c>
      <c r="E6" s="15" t="s">
        <v>755</v>
      </c>
      <c r="G6" s="1" t="s">
        <v>36</v>
      </c>
    </row>
    <row r="7" spans="2:7" x14ac:dyDescent="0.25">
      <c r="B7" s="5" t="s">
        <v>761</v>
      </c>
      <c r="C7" s="5" t="s">
        <v>35</v>
      </c>
      <c r="D7" s="5" t="s">
        <v>764</v>
      </c>
      <c r="E7" s="15" t="s">
        <v>758</v>
      </c>
    </row>
    <row r="8" spans="2:7" x14ac:dyDescent="0.25">
      <c r="B8" s="5" t="s">
        <v>165</v>
      </c>
      <c r="C8" s="5" t="s">
        <v>35</v>
      </c>
      <c r="D8" s="14"/>
      <c r="E8" s="9"/>
    </row>
    <row r="10" spans="2:7" x14ac:dyDescent="0.25">
      <c r="B10" s="4" t="s">
        <v>469</v>
      </c>
      <c r="C10" s="5" t="s">
        <v>35</v>
      </c>
      <c r="D10" s="359" t="s">
        <v>553</v>
      </c>
      <c r="E10" s="9" t="s">
        <v>164</v>
      </c>
    </row>
    <row r="11" spans="2:7" x14ac:dyDescent="0.25">
      <c r="B11" s="4" t="s">
        <v>470</v>
      </c>
      <c r="C11" s="5" t="s">
        <v>35</v>
      </c>
      <c r="D11" s="359" t="s">
        <v>554</v>
      </c>
      <c r="E11" s="9" t="s">
        <v>25</v>
      </c>
    </row>
    <row r="12" spans="2:7" x14ac:dyDescent="0.25">
      <c r="B12" s="4" t="s">
        <v>556</v>
      </c>
      <c r="C12" s="5" t="s">
        <v>35</v>
      </c>
      <c r="D12" s="360" t="s">
        <v>869</v>
      </c>
      <c r="E12" s="9"/>
    </row>
    <row r="14" spans="2:7" x14ac:dyDescent="0.25">
      <c r="B14" s="5" t="s">
        <v>1</v>
      </c>
      <c r="C14" s="5" t="s">
        <v>35</v>
      </c>
      <c r="D14" s="7"/>
      <c r="E14" s="15"/>
    </row>
    <row r="15" spans="2:7" x14ac:dyDescent="0.25">
      <c r="B15" s="5" t="s">
        <v>0</v>
      </c>
      <c r="C15" s="5" t="s">
        <v>35</v>
      </c>
      <c r="D15" s="361" t="s">
        <v>870</v>
      </c>
      <c r="E15" s="15"/>
    </row>
    <row r="17" spans="1:5" x14ac:dyDescent="0.25">
      <c r="B17" s="5" t="s">
        <v>780</v>
      </c>
      <c r="C17" s="5" t="s">
        <v>35</v>
      </c>
      <c r="D17" s="5" t="str">
        <f>"PBX-Master "&amp;Data!D38</f>
        <v>PBX-Master hamburg</v>
      </c>
      <c r="E17" s="15"/>
    </row>
    <row r="18" spans="1:5" x14ac:dyDescent="0.25">
      <c r="B18" s="5" t="s">
        <v>781</v>
      </c>
      <c r="C18" s="5" t="s">
        <v>35</v>
      </c>
      <c r="D18" s="374" t="s">
        <v>558</v>
      </c>
      <c r="E18" s="15"/>
    </row>
    <row r="19" spans="1:5" x14ac:dyDescent="0.25">
      <c r="B19" s="4" t="s">
        <v>782</v>
      </c>
      <c r="C19" s="5" t="s">
        <v>35</v>
      </c>
      <c r="D19" s="4" t="str">
        <f>"wss://"&amp;Data!U5&amp;"/"&amp;Data!D11&amp;"/"&amp;'Apps Objects'!$C$7&amp;"/sysclients"</f>
        <v>wss://apps.example.com/sip-domain.com/devices/sysclients</v>
      </c>
      <c r="E19" s="15"/>
    </row>
    <row r="21" spans="1:5" x14ac:dyDescent="0.25">
      <c r="B21" s="4" t="s">
        <v>676</v>
      </c>
    </row>
    <row r="22" spans="1:5" x14ac:dyDescent="0.25">
      <c r="B22" s="4" t="s">
        <v>699</v>
      </c>
      <c r="C22" s="5" t="s">
        <v>35</v>
      </c>
      <c r="D22" s="4"/>
      <c r="E22" s="9"/>
    </row>
    <row r="24" spans="1:5" x14ac:dyDescent="0.25">
      <c r="B24" s="5" t="s">
        <v>783</v>
      </c>
      <c r="C24" s="5" t="s">
        <v>35</v>
      </c>
      <c r="D24" s="7" t="s">
        <v>698</v>
      </c>
      <c r="E24" s="15" t="s">
        <v>26</v>
      </c>
    </row>
    <row r="25" spans="1:5" x14ac:dyDescent="0.25">
      <c r="B25" s="5" t="s">
        <v>784</v>
      </c>
      <c r="C25" s="5" t="s">
        <v>35</v>
      </c>
      <c r="D25" s="7"/>
      <c r="E25" s="15" t="s">
        <v>472</v>
      </c>
    </row>
    <row r="27" spans="1:5" x14ac:dyDescent="0.25">
      <c r="B27" s="4" t="s">
        <v>696</v>
      </c>
      <c r="C27" s="5" t="s">
        <v>35</v>
      </c>
      <c r="D27" s="7" t="s">
        <v>697</v>
      </c>
      <c r="E27" s="15" t="s">
        <v>697</v>
      </c>
    </row>
    <row r="29" spans="1:5" x14ac:dyDescent="0.25">
      <c r="A29" s="2"/>
      <c r="B29" s="5" t="s">
        <v>9</v>
      </c>
      <c r="C29" s="5" t="s">
        <v>35</v>
      </c>
      <c r="D29" s="5"/>
      <c r="E29" s="15"/>
    </row>
    <row r="31" spans="1:5" x14ac:dyDescent="0.25">
      <c r="B31" s="5" t="s">
        <v>785</v>
      </c>
      <c r="C31" s="5"/>
      <c r="D31" s="7" t="s">
        <v>454</v>
      </c>
      <c r="E31" s="15" t="s">
        <v>362</v>
      </c>
    </row>
    <row r="32" spans="1:5" x14ac:dyDescent="0.25">
      <c r="B32" s="5" t="s">
        <v>860</v>
      </c>
      <c r="C32" s="5"/>
      <c r="D32" s="7" t="s">
        <v>454</v>
      </c>
      <c r="E32" s="15" t="s">
        <v>362</v>
      </c>
    </row>
    <row r="33" spans="1:5" x14ac:dyDescent="0.25">
      <c r="B33" s="5" t="s">
        <v>786</v>
      </c>
      <c r="C33" s="5" t="s">
        <v>35</v>
      </c>
      <c r="D33" s="7"/>
      <c r="E33" s="15" t="s">
        <v>561</v>
      </c>
    </row>
    <row r="34" spans="1:5" x14ac:dyDescent="0.25">
      <c r="B34" s="5" t="s">
        <v>861</v>
      </c>
      <c r="C34" s="5" t="s">
        <v>35</v>
      </c>
      <c r="D34" s="361" t="s">
        <v>555</v>
      </c>
      <c r="E34" s="15"/>
    </row>
    <row r="35" spans="1:5" x14ac:dyDescent="0.25">
      <c r="B35" s="5" t="s">
        <v>862</v>
      </c>
      <c r="C35" s="5" t="s">
        <v>35</v>
      </c>
      <c r="D35" s="361" t="s">
        <v>557</v>
      </c>
      <c r="E35" s="15"/>
    </row>
    <row r="36" spans="1:5" x14ac:dyDescent="0.25">
      <c r="B36" s="5" t="s">
        <v>787</v>
      </c>
      <c r="C36" s="5" t="s">
        <v>35</v>
      </c>
      <c r="D36" s="375" t="s">
        <v>560</v>
      </c>
      <c r="E36" s="15" t="s">
        <v>559</v>
      </c>
    </row>
    <row r="37" spans="1:5" x14ac:dyDescent="0.25">
      <c r="B37" s="5" t="s">
        <v>788</v>
      </c>
      <c r="C37" s="5" t="s">
        <v>35</v>
      </c>
      <c r="D37" s="374"/>
      <c r="E37" s="15" t="s">
        <v>562</v>
      </c>
    </row>
    <row r="38" spans="1:5" x14ac:dyDescent="0.25">
      <c r="B38" s="5" t="s">
        <v>789</v>
      </c>
      <c r="C38" s="5" t="s">
        <v>35</v>
      </c>
      <c r="D38" s="374"/>
      <c r="E38" s="15" t="s">
        <v>563</v>
      </c>
    </row>
    <row r="40" spans="1:5" x14ac:dyDescent="0.25">
      <c r="B40" s="5" t="s">
        <v>790</v>
      </c>
      <c r="C40" s="5" t="s">
        <v>35</v>
      </c>
      <c r="D40" s="374"/>
      <c r="E40" s="15" t="s">
        <v>564</v>
      </c>
    </row>
    <row r="41" spans="1:5" x14ac:dyDescent="0.25">
      <c r="B41" s="5" t="s">
        <v>791</v>
      </c>
      <c r="C41" s="5" t="s">
        <v>35</v>
      </c>
      <c r="D41" s="374"/>
      <c r="E41" s="15" t="s">
        <v>564</v>
      </c>
    </row>
    <row r="43" spans="1:5" x14ac:dyDescent="0.25">
      <c r="B43" s="5" t="s">
        <v>792</v>
      </c>
      <c r="C43" s="5" t="s">
        <v>35</v>
      </c>
      <c r="D43" s="7" t="s">
        <v>471</v>
      </c>
      <c r="E43" s="15" t="s">
        <v>471</v>
      </c>
    </row>
    <row r="44" spans="1:5" x14ac:dyDescent="0.25">
      <c r="B44" s="5" t="s">
        <v>793</v>
      </c>
      <c r="C44" s="5" t="s">
        <v>35</v>
      </c>
      <c r="D44" s="361" t="s">
        <v>572</v>
      </c>
      <c r="E44" s="15"/>
    </row>
    <row r="45" spans="1:5" x14ac:dyDescent="0.25">
      <c r="B45" s="5" t="s">
        <v>794</v>
      </c>
      <c r="C45" s="5" t="s">
        <v>35</v>
      </c>
      <c r="D45" s="378">
        <f ca="1">NOW()</f>
        <v>45327.893817824071</v>
      </c>
      <c r="E45" s="15" t="s">
        <v>565</v>
      </c>
    </row>
    <row r="46" spans="1:5" x14ac:dyDescent="0.25">
      <c r="B46" s="5" t="s">
        <v>795</v>
      </c>
      <c r="C46" s="340"/>
      <c r="D46" s="12"/>
      <c r="E46" s="12"/>
    </row>
    <row r="47" spans="1:5" x14ac:dyDescent="0.25">
      <c r="B47" s="5" t="s">
        <v>719</v>
      </c>
      <c r="C47" s="5" t="s">
        <v>35</v>
      </c>
      <c r="D47" s="4" t="str">
        <f>Data!D57</f>
        <v>slave3.example.com\ldap-guest</v>
      </c>
      <c r="E47" s="45" t="s">
        <v>361</v>
      </c>
    </row>
    <row r="48" spans="1:5" x14ac:dyDescent="0.25">
      <c r="A48" s="2"/>
      <c r="B48" s="5" t="s">
        <v>720</v>
      </c>
      <c r="C48" s="5" t="s">
        <v>35</v>
      </c>
      <c r="D48" s="4" t="str">
        <f>Data!E57</f>
        <v>[ldap-slave3PBX guest-PW]</v>
      </c>
      <c r="E48" s="45"/>
    </row>
    <row r="49" spans="1:5" x14ac:dyDescent="0.25">
      <c r="B49" s="5" t="s">
        <v>566</v>
      </c>
      <c r="C49" s="5" t="s">
        <v>35</v>
      </c>
      <c r="D49" s="4" t="s">
        <v>567</v>
      </c>
      <c r="E49" s="45" t="s">
        <v>569</v>
      </c>
    </row>
    <row r="50" spans="1:5" x14ac:dyDescent="0.25">
      <c r="B50" s="5" t="s">
        <v>721</v>
      </c>
      <c r="C50" s="5" t="s">
        <v>35</v>
      </c>
      <c r="D50" s="4" t="str">
        <f>Data!D58</f>
        <v>slave3.example.com\ldap-full</v>
      </c>
      <c r="E50" s="45" t="s">
        <v>361</v>
      </c>
    </row>
    <row r="51" spans="1:5" x14ac:dyDescent="0.25">
      <c r="A51" s="2"/>
      <c r="B51" s="5" t="s">
        <v>722</v>
      </c>
      <c r="C51" s="5" t="s">
        <v>35</v>
      </c>
      <c r="D51" s="4" t="str">
        <f>Data!E58</f>
        <v>[ldap-slave3PBX full-PW]</v>
      </c>
      <c r="E51" s="45"/>
    </row>
    <row r="52" spans="1:5" x14ac:dyDescent="0.25">
      <c r="B52" s="5" t="s">
        <v>571</v>
      </c>
      <c r="C52" s="5" t="s">
        <v>35</v>
      </c>
      <c r="D52" s="4" t="s">
        <v>568</v>
      </c>
      <c r="E52" s="15" t="s">
        <v>570</v>
      </c>
    </row>
    <row r="53" spans="1:5" x14ac:dyDescent="0.25">
      <c r="B53" s="5" t="s">
        <v>796</v>
      </c>
      <c r="C53" s="5"/>
      <c r="D53" s="7" t="s">
        <v>454</v>
      </c>
      <c r="E53" s="15" t="s">
        <v>362</v>
      </c>
    </row>
    <row r="55" spans="1:5" x14ac:dyDescent="0.25">
      <c r="A55" s="2"/>
      <c r="B55" s="5" t="s">
        <v>797</v>
      </c>
      <c r="C55" s="2"/>
      <c r="D55" s="2"/>
      <c r="E55" s="2"/>
    </row>
    <row r="56" spans="1:5" x14ac:dyDescent="0.25">
      <c r="A56" s="2"/>
      <c r="B56" s="5" t="s">
        <v>481</v>
      </c>
      <c r="C56" s="5" t="s">
        <v>35</v>
      </c>
      <c r="D56" s="5" t="s">
        <v>391</v>
      </c>
      <c r="E56" s="15"/>
    </row>
    <row r="57" spans="1:5" x14ac:dyDescent="0.25">
      <c r="A57" s="2"/>
      <c r="B57" s="5" t="s">
        <v>3</v>
      </c>
      <c r="C57" s="5" t="s">
        <v>35</v>
      </c>
      <c r="D57" s="44" t="str">
        <f>Data!D11</f>
        <v>sip-domain.com</v>
      </c>
      <c r="E57" s="15"/>
    </row>
    <row r="58" spans="1:5" x14ac:dyDescent="0.25">
      <c r="A58" s="2"/>
      <c r="B58" s="5" t="s">
        <v>151</v>
      </c>
      <c r="C58" s="5" t="s">
        <v>35</v>
      </c>
      <c r="D58" s="5" t="s">
        <v>76</v>
      </c>
      <c r="E58" s="15" t="s">
        <v>77</v>
      </c>
    </row>
    <row r="59" spans="1:5" x14ac:dyDescent="0.25">
      <c r="A59" s="2"/>
      <c r="B59" s="5" t="s">
        <v>4</v>
      </c>
      <c r="C59" s="5" t="s">
        <v>35</v>
      </c>
      <c r="D59" s="44" t="str">
        <f>Data!D38</f>
        <v>hamburg</v>
      </c>
      <c r="E59" s="15"/>
    </row>
    <row r="60" spans="1:5" x14ac:dyDescent="0.25">
      <c r="A60" s="2"/>
      <c r="B60" s="5" t="s">
        <v>11</v>
      </c>
      <c r="C60" s="5" t="s">
        <v>35</v>
      </c>
      <c r="D60" s="5" t="str">
        <f>Data!V10</f>
        <v>slave3.example.com</v>
      </c>
      <c r="E60" s="15"/>
    </row>
    <row r="61" spans="1:5" x14ac:dyDescent="0.25">
      <c r="A61" s="2"/>
      <c r="B61" s="5" t="s">
        <v>78</v>
      </c>
      <c r="C61" s="5" t="s">
        <v>35</v>
      </c>
      <c r="D61" s="5" t="s">
        <v>573</v>
      </c>
      <c r="E61" s="15" t="s">
        <v>512</v>
      </c>
    </row>
    <row r="62" spans="1:5" x14ac:dyDescent="0.25">
      <c r="A62" s="2"/>
      <c r="B62" s="5" t="s">
        <v>12</v>
      </c>
      <c r="C62" s="5" t="s">
        <v>35</v>
      </c>
      <c r="D62" s="44" t="str">
        <f>Data!X6</f>
        <v>192.168.178.220</v>
      </c>
      <c r="E62" s="15" t="s">
        <v>575</v>
      </c>
    </row>
    <row r="63" spans="1:5" x14ac:dyDescent="0.25">
      <c r="A63" s="2"/>
      <c r="B63" s="5" t="s">
        <v>473</v>
      </c>
      <c r="C63" s="5" t="s">
        <v>35</v>
      </c>
      <c r="D63" s="44" t="s">
        <v>574</v>
      </c>
      <c r="E63" s="15" t="s">
        <v>475</v>
      </c>
    </row>
    <row r="64" spans="1:5" x14ac:dyDescent="0.25">
      <c r="A64" s="2"/>
      <c r="B64" s="5" t="s">
        <v>363</v>
      </c>
      <c r="C64" s="5" t="s">
        <v>35</v>
      </c>
      <c r="D64" s="5" t="str">
        <f>"Leave empty by default ("&amp;Data!W5&amp;")"</f>
        <v>Leave empty by default (apps.example.com)</v>
      </c>
      <c r="E64" s="15" t="s">
        <v>578</v>
      </c>
    </row>
    <row r="65" spans="1:5" x14ac:dyDescent="0.25">
      <c r="A65" s="2"/>
      <c r="B65" s="5" t="s">
        <v>364</v>
      </c>
      <c r="C65" s="5" t="s">
        <v>35</v>
      </c>
      <c r="D65" s="5" t="str">
        <f>"Leave empty by default ("&amp;Data!X5&amp;")"</f>
        <v>Leave empty by default (192.168.178.215)</v>
      </c>
      <c r="E65" s="15" t="s">
        <v>578</v>
      </c>
    </row>
    <row r="66" spans="1:5" x14ac:dyDescent="0.25">
      <c r="A66" s="2"/>
      <c r="B66" s="5" t="s">
        <v>576</v>
      </c>
      <c r="C66" s="5" t="s">
        <v>35</v>
      </c>
      <c r="D66" s="5" t="s">
        <v>577</v>
      </c>
      <c r="E66" s="15" t="s">
        <v>578</v>
      </c>
    </row>
    <row r="67" spans="1:5" x14ac:dyDescent="0.25">
      <c r="A67" s="2"/>
      <c r="B67" s="5" t="s">
        <v>579</v>
      </c>
      <c r="C67" s="5" t="s">
        <v>35</v>
      </c>
      <c r="D67" s="5" t="s">
        <v>689</v>
      </c>
      <c r="E67" s="15" t="s">
        <v>689</v>
      </c>
    </row>
    <row r="68" spans="1:5" x14ac:dyDescent="0.25">
      <c r="A68" s="2"/>
      <c r="B68" s="5" t="s">
        <v>580</v>
      </c>
      <c r="C68" s="5" t="s">
        <v>35</v>
      </c>
      <c r="D68" s="5" t="s">
        <v>689</v>
      </c>
      <c r="E68" s="15" t="s">
        <v>689</v>
      </c>
    </row>
    <row r="69" spans="1:5" x14ac:dyDescent="0.25">
      <c r="A69" s="2"/>
      <c r="B69" s="5" t="s">
        <v>22</v>
      </c>
      <c r="C69" s="5" t="s">
        <v>35</v>
      </c>
      <c r="D69" s="361" t="str">
        <f>'Master PBX'!D63</f>
        <v>https://SERVER/DRIVE/file.$coder?coder=g711a,g711u,g722,g723,g729,opus-nb,opus-wb&amp;repeat=true</v>
      </c>
      <c r="E69" s="15" t="s">
        <v>513</v>
      </c>
    </row>
    <row r="70" spans="1:5" x14ac:dyDescent="0.25">
      <c r="A70" s="2"/>
      <c r="B70" s="5" t="s">
        <v>798</v>
      </c>
      <c r="C70" s="5" t="s">
        <v>35</v>
      </c>
      <c r="D70" s="5" t="s">
        <v>72</v>
      </c>
      <c r="E70" s="15" t="s">
        <v>72</v>
      </c>
    </row>
    <row r="71" spans="1:5" x14ac:dyDescent="0.25">
      <c r="A71" s="2"/>
      <c r="B71" s="5" t="s">
        <v>477</v>
      </c>
      <c r="C71" s="5" t="s">
        <v>35</v>
      </c>
      <c r="D71" s="361">
        <f>'Master PBX'!D65</f>
        <v>24</v>
      </c>
      <c r="E71" s="15" t="s">
        <v>476</v>
      </c>
    </row>
    <row r="72" spans="1:5" x14ac:dyDescent="0.25">
      <c r="A72" s="2"/>
      <c r="B72" s="5" t="s">
        <v>13</v>
      </c>
      <c r="C72" s="5" t="s">
        <v>35</v>
      </c>
      <c r="D72" s="361">
        <f>'Master PBX'!D66</f>
        <v>36</v>
      </c>
      <c r="E72" s="15" t="s">
        <v>156</v>
      </c>
    </row>
    <row r="73" spans="1:5" x14ac:dyDescent="0.25">
      <c r="A73" s="2"/>
      <c r="B73" s="5" t="s">
        <v>581</v>
      </c>
      <c r="C73" s="5" t="s">
        <v>35</v>
      </c>
      <c r="D73" s="361">
        <f>'Master PBX'!D67</f>
        <v>1</v>
      </c>
      <c r="E73" s="15" t="s">
        <v>582</v>
      </c>
    </row>
    <row r="74" spans="1:5" x14ac:dyDescent="0.25">
      <c r="A74" s="2"/>
      <c r="B74" s="5" t="s">
        <v>5</v>
      </c>
      <c r="C74" s="5" t="s">
        <v>35</v>
      </c>
      <c r="D74" s="375" t="s">
        <v>478</v>
      </c>
      <c r="E74" s="15" t="s">
        <v>171</v>
      </c>
    </row>
    <row r="75" spans="1:5" x14ac:dyDescent="0.25">
      <c r="A75" s="2"/>
      <c r="B75" s="5" t="s">
        <v>66</v>
      </c>
      <c r="C75" s="5" t="s">
        <v>35</v>
      </c>
      <c r="D75" s="375" t="s">
        <v>479</v>
      </c>
      <c r="E75" s="15" t="s">
        <v>171</v>
      </c>
    </row>
    <row r="76" spans="1:5" x14ac:dyDescent="0.25">
      <c r="A76" s="2"/>
      <c r="B76" s="5" t="s">
        <v>583</v>
      </c>
      <c r="C76" s="5" t="s">
        <v>35</v>
      </c>
      <c r="D76" s="375" t="s">
        <v>584</v>
      </c>
      <c r="E76" s="15" t="s">
        <v>474</v>
      </c>
    </row>
    <row r="77" spans="1:5" x14ac:dyDescent="0.25">
      <c r="A77" s="2"/>
      <c r="B77" s="5" t="s">
        <v>6</v>
      </c>
      <c r="C77" s="5" t="s">
        <v>35</v>
      </c>
      <c r="D77" s="375" t="s">
        <v>585</v>
      </c>
      <c r="E77" s="15" t="s">
        <v>456</v>
      </c>
    </row>
    <row r="78" spans="1:5" x14ac:dyDescent="0.25">
      <c r="A78" s="2"/>
      <c r="B78" s="343" t="s">
        <v>366</v>
      </c>
      <c r="C78" s="5"/>
      <c r="D78" s="5" t="str">
        <f>'Master PBX'!D72</f>
        <v>ldaps://apps.example.com/dc=entries?givenname,sn,company?sub?(metaSearchNumber=+%n)?bindname=apps.example.com\contacts</v>
      </c>
      <c r="E78" s="15" t="s">
        <v>174</v>
      </c>
    </row>
    <row r="79" spans="1:5" x14ac:dyDescent="0.25">
      <c r="A79" s="2"/>
      <c r="B79" s="343" t="s">
        <v>717</v>
      </c>
      <c r="C79" s="5"/>
      <c r="D79" s="26" t="str">
        <f>Data!E63</f>
        <v>[contacts-read-PW]</v>
      </c>
      <c r="E79" s="45"/>
    </row>
    <row r="80" spans="1:5" x14ac:dyDescent="0.25">
      <c r="A80" s="2"/>
      <c r="B80" s="343" t="s">
        <v>365</v>
      </c>
      <c r="C80" s="5"/>
      <c r="D80" s="5" t="str">
        <f>'Master PBX'!D74</f>
        <v>ldaps://directory.example.com/dc=meta?givenname,sn,company?sub?(|(telephoneNumber=+%n)(mobile=+%n)(homePhone=+%n))?bindname=ldap-metadir\user</v>
      </c>
      <c r="E80" s="15" t="s">
        <v>174</v>
      </c>
    </row>
    <row r="81" spans="1:5" x14ac:dyDescent="0.25">
      <c r="A81" s="2"/>
      <c r="B81" s="343" t="s">
        <v>718</v>
      </c>
      <c r="C81" s="5"/>
      <c r="D81" s="4" t="str">
        <f>Data!E59</f>
        <v>[ldap-metadir\user-PW]</v>
      </c>
      <c r="E81" s="45"/>
    </row>
    <row r="82" spans="1:5" x14ac:dyDescent="0.25">
      <c r="A82" s="2"/>
      <c r="B82" s="5" t="s">
        <v>753</v>
      </c>
      <c r="C82" s="5" t="s">
        <v>35</v>
      </c>
      <c r="D82" s="5" t="s">
        <v>754</v>
      </c>
      <c r="E82" s="15" t="s">
        <v>755</v>
      </c>
    </row>
    <row r="83" spans="1:5" x14ac:dyDescent="0.25">
      <c r="A83" s="2"/>
      <c r="B83" s="5" t="s">
        <v>756</v>
      </c>
      <c r="C83" s="5" t="s">
        <v>35</v>
      </c>
      <c r="D83" s="5" t="s">
        <v>757</v>
      </c>
      <c r="E83" s="15" t="s">
        <v>758</v>
      </c>
    </row>
    <row r="84" spans="1:5" x14ac:dyDescent="0.25">
      <c r="A84" s="2"/>
      <c r="B84" s="5" t="s">
        <v>586</v>
      </c>
      <c r="C84" s="5" t="s">
        <v>35</v>
      </c>
      <c r="D84" s="5" t="s">
        <v>714</v>
      </c>
      <c r="E84" s="15" t="s">
        <v>759</v>
      </c>
    </row>
    <row r="85" spans="1:5" x14ac:dyDescent="0.25">
      <c r="A85" s="2"/>
      <c r="B85" s="5" t="s">
        <v>152</v>
      </c>
      <c r="C85" s="5" t="s">
        <v>35</v>
      </c>
      <c r="D85" s="5" t="s">
        <v>37</v>
      </c>
      <c r="E85" s="15"/>
    </row>
    <row r="86" spans="1:5" x14ac:dyDescent="0.25">
      <c r="A86" s="2"/>
      <c r="B86" s="5" t="s">
        <v>79</v>
      </c>
      <c r="C86" s="5" t="s">
        <v>35</v>
      </c>
      <c r="D86" s="375" t="s">
        <v>585</v>
      </c>
      <c r="E86" s="15" t="s">
        <v>456</v>
      </c>
    </row>
    <row r="87" spans="1:5" x14ac:dyDescent="0.25">
      <c r="A87" s="2"/>
      <c r="B87" s="5" t="s">
        <v>392</v>
      </c>
      <c r="C87" s="5" t="s">
        <v>35</v>
      </c>
      <c r="D87" s="44" t="str">
        <f>Data!D21</f>
        <v>192.168.178.214</v>
      </c>
      <c r="E87" s="15"/>
    </row>
    <row r="88" spans="1:5" x14ac:dyDescent="0.25">
      <c r="A88" s="2"/>
      <c r="B88" s="5" t="s">
        <v>393</v>
      </c>
      <c r="C88" s="5" t="s">
        <v>35</v>
      </c>
      <c r="D88" s="44" t="str">
        <f>Data!D25</f>
        <v>192.168.1.12</v>
      </c>
      <c r="E88" s="15" t="s">
        <v>515</v>
      </c>
    </row>
    <row r="89" spans="1:5" x14ac:dyDescent="0.25">
      <c r="A89" s="2"/>
      <c r="B89" s="5" t="s">
        <v>153</v>
      </c>
      <c r="C89" s="5" t="s">
        <v>35</v>
      </c>
      <c r="D89" s="377" t="s">
        <v>673</v>
      </c>
      <c r="E89" s="15" t="s">
        <v>172</v>
      </c>
    </row>
    <row r="90" spans="1:5" x14ac:dyDescent="0.25">
      <c r="A90" s="2"/>
      <c r="B90" s="5" t="s">
        <v>154</v>
      </c>
      <c r="C90" s="5" t="s">
        <v>35</v>
      </c>
      <c r="D90" s="44" t="str">
        <f>Data!D11</f>
        <v>sip-domain.com</v>
      </c>
      <c r="E90" s="15" t="s">
        <v>514</v>
      </c>
    </row>
    <row r="91" spans="1:5" x14ac:dyDescent="0.25">
      <c r="A91" s="2"/>
      <c r="B91" s="5" t="s">
        <v>155</v>
      </c>
      <c r="C91" s="5" t="s">
        <v>35</v>
      </c>
      <c r="D91" s="44" t="s">
        <v>672</v>
      </c>
      <c r="E91" s="15" t="s">
        <v>671</v>
      </c>
    </row>
    <row r="92" spans="1:5" x14ac:dyDescent="0.25">
      <c r="A92" s="2"/>
      <c r="B92" s="5" t="s">
        <v>516</v>
      </c>
      <c r="C92" s="5" t="s">
        <v>35</v>
      </c>
      <c r="D92" s="5" t="s">
        <v>585</v>
      </c>
      <c r="E92" s="15"/>
    </row>
    <row r="93" spans="1:5" x14ac:dyDescent="0.25">
      <c r="A93" s="2"/>
      <c r="B93" s="2"/>
      <c r="C93" s="2"/>
      <c r="D93" s="2"/>
      <c r="E93" s="2"/>
    </row>
    <row r="94" spans="1:5" x14ac:dyDescent="0.25">
      <c r="A94" s="2"/>
      <c r="B94" s="5" t="s">
        <v>799</v>
      </c>
      <c r="C94" s="5" t="s">
        <v>35</v>
      </c>
      <c r="D94" s="375" t="s">
        <v>669</v>
      </c>
      <c r="E94" s="15" t="s">
        <v>480</v>
      </c>
    </row>
    <row r="95" spans="1:5" x14ac:dyDescent="0.25">
      <c r="A95" s="2"/>
      <c r="B95" s="2"/>
      <c r="C95" s="2"/>
      <c r="D95" s="2"/>
      <c r="E95" s="2"/>
    </row>
    <row r="96" spans="1:5" x14ac:dyDescent="0.25">
      <c r="A96" s="2"/>
      <c r="B96" s="5" t="s">
        <v>800</v>
      </c>
      <c r="C96" s="372"/>
      <c r="D96" s="373"/>
      <c r="E96" s="373"/>
    </row>
    <row r="97" spans="1:5" x14ac:dyDescent="0.25">
      <c r="A97" s="2"/>
      <c r="B97" s="5" t="s">
        <v>482</v>
      </c>
      <c r="C97" s="5" t="s">
        <v>35</v>
      </c>
      <c r="D97" s="361" t="str">
        <f>'Master PBX'!D84</f>
        <v>Disable/Enable</v>
      </c>
      <c r="E97" s="15" t="s">
        <v>594</v>
      </c>
    </row>
    <row r="98" spans="1:5" x14ac:dyDescent="0.25">
      <c r="A98" s="2"/>
      <c r="B98" s="5" t="s">
        <v>801</v>
      </c>
      <c r="C98" s="5" t="s">
        <v>35</v>
      </c>
      <c r="D98" s="361" t="str">
        <f>'Master PBX'!D85</f>
        <v>Normally PBX Only</v>
      </c>
      <c r="E98" s="9" t="s">
        <v>593</v>
      </c>
    </row>
    <row r="99" spans="1:5" x14ac:dyDescent="0.25">
      <c r="A99" s="2"/>
      <c r="B99" s="5" t="s">
        <v>596</v>
      </c>
      <c r="C99" s="5" t="s">
        <v>35</v>
      </c>
      <c r="D99" s="361" t="str">
        <f>'Master PBX'!D86</f>
        <v>e.g. smtp.customer.com or IP address</v>
      </c>
      <c r="E99" s="9" t="s">
        <v>521</v>
      </c>
    </row>
    <row r="100" spans="1:5" x14ac:dyDescent="0.25">
      <c r="A100" s="2"/>
      <c r="B100" s="5" t="s">
        <v>517</v>
      </c>
      <c r="C100" s="5" t="s">
        <v>35</v>
      </c>
      <c r="D100" s="361" t="str">
        <f>'Master PBX'!D87</f>
        <v xml:space="preserve"> </v>
      </c>
      <c r="E100" s="9" t="s">
        <v>599</v>
      </c>
    </row>
    <row r="101" spans="1:5" x14ac:dyDescent="0.25">
      <c r="A101" s="2"/>
      <c r="B101" s="5" t="s">
        <v>520</v>
      </c>
      <c r="C101" s="5" t="s">
        <v>35</v>
      </c>
      <c r="D101" s="361" t="str">
        <f>'Master PBX'!D88</f>
        <v>e.g. "PBX"</v>
      </c>
      <c r="E101" s="9" t="s">
        <v>524</v>
      </c>
    </row>
    <row r="102" spans="1:5" x14ac:dyDescent="0.25">
      <c r="A102" s="2"/>
      <c r="B102" s="5" t="s">
        <v>518</v>
      </c>
      <c r="C102" s="5" t="s">
        <v>35</v>
      </c>
      <c r="D102" s="361" t="str">
        <f>'Master PBX'!D89</f>
        <v xml:space="preserve"> </v>
      </c>
      <c r="E102" s="9" t="s">
        <v>526</v>
      </c>
    </row>
    <row r="103" spans="1:5" x14ac:dyDescent="0.25">
      <c r="A103" s="2"/>
      <c r="B103" s="5" t="s">
        <v>519</v>
      </c>
      <c r="C103" s="5" t="s">
        <v>35</v>
      </c>
      <c r="D103" s="361" t="str">
        <f>'Master PBX'!D90</f>
        <v xml:space="preserve"> </v>
      </c>
      <c r="E103" s="9" t="s">
        <v>527</v>
      </c>
    </row>
    <row r="104" spans="1:5" x14ac:dyDescent="0.25">
      <c r="A104" s="2"/>
      <c r="B104" s="5" t="s">
        <v>153</v>
      </c>
      <c r="C104" s="5" t="s">
        <v>35</v>
      </c>
      <c r="D104" s="361" t="str">
        <f>'Master PBX'!D91</f>
        <v xml:space="preserve"> </v>
      </c>
      <c r="E104" s="9" t="s">
        <v>528</v>
      </c>
    </row>
    <row r="105" spans="1:5" x14ac:dyDescent="0.25">
      <c r="A105" s="2"/>
      <c r="B105" s="5" t="s">
        <v>408</v>
      </c>
      <c r="C105" s="5" t="s">
        <v>35</v>
      </c>
      <c r="D105" s="5" t="str">
        <f>"https://"&amp;Data!U10&amp;"/PBX0/session.xml"</f>
        <v>https://slave3.example.com/PBX0/session.xml</v>
      </c>
      <c r="E105" s="9" t="s">
        <v>600</v>
      </c>
    </row>
    <row r="106" spans="1:5" x14ac:dyDescent="0.25">
      <c r="A106" s="2"/>
      <c r="B106" s="2"/>
      <c r="C106" s="2"/>
      <c r="D106" s="2"/>
      <c r="E106" s="2"/>
    </row>
    <row r="107" spans="1:5" x14ac:dyDescent="0.25">
      <c r="B107" s="5" t="s">
        <v>802</v>
      </c>
      <c r="C107" s="5"/>
      <c r="D107" s="375" t="s">
        <v>664</v>
      </c>
      <c r="E107" s="9" t="s">
        <v>665</v>
      </c>
    </row>
    <row r="108" spans="1:5" x14ac:dyDescent="0.25">
      <c r="A108" s="2"/>
      <c r="B108" s="2"/>
      <c r="C108" s="2"/>
      <c r="D108" s="2"/>
      <c r="E108" s="2"/>
    </row>
    <row r="109" spans="1:5" x14ac:dyDescent="0.25">
      <c r="A109" s="2"/>
      <c r="B109" s="5" t="s">
        <v>803</v>
      </c>
    </row>
    <row r="110" spans="1:5" x14ac:dyDescent="0.25">
      <c r="A110" s="2"/>
      <c r="B110" s="5" t="s">
        <v>645</v>
      </c>
      <c r="C110" s="5" t="s">
        <v>35</v>
      </c>
      <c r="D110" s="5" t="str">
        <f>'Master PBX'!D103</f>
        <v>Leave empty</v>
      </c>
      <c r="E110" s="9" t="s">
        <v>395</v>
      </c>
    </row>
    <row r="111" spans="1:5" x14ac:dyDescent="0.25">
      <c r="A111" s="2"/>
      <c r="B111" s="5" t="s">
        <v>616</v>
      </c>
      <c r="C111" s="5" t="s">
        <v>35</v>
      </c>
      <c r="D111" s="5" t="str">
        <f>'Master PBX'!D104</f>
        <v>https://apps.example.com/sip-domain.com/usersapp/password.htm</v>
      </c>
      <c r="E111" s="9" t="s">
        <v>650</v>
      </c>
    </row>
    <row r="112" spans="1:5" x14ac:dyDescent="0.25">
      <c r="A112" s="2"/>
      <c r="B112" s="5" t="s">
        <v>617</v>
      </c>
      <c r="C112" s="5" t="s">
        <v>35</v>
      </c>
      <c r="D112" s="5" t="str">
        <f>'Master PBX'!D105</f>
        <v>profiles</v>
      </c>
      <c r="E112" s="9" t="s">
        <v>660</v>
      </c>
    </row>
    <row r="113" spans="1:5" x14ac:dyDescent="0.25">
      <c r="A113" s="2"/>
      <c r="B113" s="5" t="s">
        <v>618</v>
      </c>
      <c r="C113" s="5" t="s">
        <v>35</v>
      </c>
      <c r="D113" s="5" t="str">
        <f>'Master PBX'!D106</f>
        <v>Normally leave blank, otherwise name of the tutorial app</v>
      </c>
      <c r="E113" s="9" t="s">
        <v>651</v>
      </c>
    </row>
    <row r="114" spans="1:5" x14ac:dyDescent="0.25">
      <c r="A114" s="2"/>
      <c r="B114" s="5" t="s">
        <v>620</v>
      </c>
      <c r="C114" s="5" t="s">
        <v>35</v>
      </c>
      <c r="D114" s="5" t="str">
        <f>'Master PBX'!D107</f>
        <v>https://store.innovaphone.com/release/download/</v>
      </c>
      <c r="E114" s="9" t="s">
        <v>649</v>
      </c>
    </row>
    <row r="115" spans="1:5" x14ac:dyDescent="0.25">
      <c r="A115" s="2"/>
      <c r="B115" s="5" t="s">
        <v>622</v>
      </c>
      <c r="C115" s="5" t="s">
        <v>35</v>
      </c>
      <c r="D115" s="361" t="str">
        <f>'Master PBX'!D108</f>
        <v>e.g. 137788</v>
      </c>
      <c r="E115" s="9" t="s">
        <v>649</v>
      </c>
    </row>
    <row r="116" spans="1:5" x14ac:dyDescent="0.25">
      <c r="A116" s="2"/>
      <c r="B116" s="5" t="s">
        <v>623</v>
      </c>
      <c r="C116" s="5" t="s">
        <v>35</v>
      </c>
      <c r="D116" s="361" t="str">
        <f>'Master PBX'!D109</f>
        <v>on | NOT FORCE</v>
      </c>
      <c r="E116" s="9" t="s">
        <v>649</v>
      </c>
    </row>
    <row r="117" spans="1:5" x14ac:dyDescent="0.25">
      <c r="A117" s="2"/>
      <c r="B117" s="5" t="s">
        <v>625</v>
      </c>
      <c r="C117" s="5" t="s">
        <v>35</v>
      </c>
      <c r="D117" s="361" t="str">
        <f>'Master PBX'!D110</f>
        <v>on | NOT FORCE</v>
      </c>
      <c r="E117" s="9" t="s">
        <v>649</v>
      </c>
    </row>
    <row r="118" spans="1:5" x14ac:dyDescent="0.25">
      <c r="A118" s="2"/>
      <c r="B118" s="5" t="s">
        <v>626</v>
      </c>
      <c r="C118" s="5" t="s">
        <v>35</v>
      </c>
      <c r="D118" s="361" t="str">
        <f>'Master PBX'!D111</f>
        <v>Never | NOT FORCE</v>
      </c>
      <c r="E118" s="9" t="s">
        <v>649</v>
      </c>
    </row>
    <row r="119" spans="1:5" x14ac:dyDescent="0.25">
      <c r="A119" s="2"/>
      <c r="B119" s="5" t="s">
        <v>628</v>
      </c>
      <c r="C119" s="5" t="s">
        <v>35</v>
      </c>
      <c r="D119" s="361" t="str">
        <f>'Master PBX'!D112</f>
        <v>off | NOT FORCE</v>
      </c>
      <c r="E119" s="9" t="s">
        <v>649</v>
      </c>
    </row>
    <row r="120" spans="1:5" x14ac:dyDescent="0.25">
      <c r="A120" s="2"/>
      <c r="B120" s="5" t="s">
        <v>630</v>
      </c>
      <c r="C120" s="5" t="s">
        <v>35</v>
      </c>
      <c r="D120" s="361" t="str">
        <f>'Master PBX'!D113</f>
        <v>e.g. ctrl+F8 | NOT FORCE</v>
      </c>
      <c r="E120" s="9" t="s">
        <v>649</v>
      </c>
    </row>
    <row r="121" spans="1:5" x14ac:dyDescent="0.25">
      <c r="A121" s="2"/>
      <c r="B121" s="5" t="s">
        <v>631</v>
      </c>
      <c r="C121" s="5" t="s">
        <v>35</v>
      </c>
      <c r="D121" s="361" t="str">
        <f>'Master PBX'!D114</f>
        <v>e.g. ctrl+F9 | NOT FORCE</v>
      </c>
      <c r="E121" s="9" t="s">
        <v>649</v>
      </c>
    </row>
    <row r="122" spans="1:5" x14ac:dyDescent="0.25">
      <c r="A122" s="2"/>
      <c r="B122" s="5" t="s">
        <v>632</v>
      </c>
      <c r="C122" s="5" t="s">
        <v>35</v>
      </c>
      <c r="D122" s="361" t="str">
        <f>'Master PBX'!D115</f>
        <v>e.g. ctrl+F10 | NOT FORCE</v>
      </c>
      <c r="E122" s="9" t="s">
        <v>649</v>
      </c>
    </row>
    <row r="123" spans="1:5" x14ac:dyDescent="0.25">
      <c r="A123" s="2"/>
      <c r="B123" s="5" t="s">
        <v>633</v>
      </c>
      <c r="C123" s="5" t="s">
        <v>35</v>
      </c>
      <c r="D123" s="361" t="str">
        <f>'Master PBX'!D116</f>
        <v>leave blank | NOT FORCE</v>
      </c>
      <c r="E123" s="9" t="s">
        <v>649</v>
      </c>
    </row>
    <row r="124" spans="1:5" x14ac:dyDescent="0.25">
      <c r="A124" s="2"/>
      <c r="B124" s="5" t="s">
        <v>635</v>
      </c>
      <c r="C124" s="5" t="s">
        <v>35</v>
      </c>
      <c r="D124" s="361" t="str">
        <f>'Master PBX'!D117</f>
        <v>None | NOT FORCE</v>
      </c>
      <c r="E124" s="9" t="s">
        <v>649</v>
      </c>
    </row>
    <row r="125" spans="1:5" x14ac:dyDescent="0.25">
      <c r="A125" s="2"/>
      <c r="B125" s="5" t="s">
        <v>637</v>
      </c>
      <c r="C125" s="5" t="s">
        <v>35</v>
      </c>
      <c r="D125" s="361" t="str">
        <f>'Master PBX'!D118</f>
        <v>on | NOT FORCE</v>
      </c>
      <c r="E125" s="9" t="s">
        <v>649</v>
      </c>
    </row>
    <row r="126" spans="1:5" x14ac:dyDescent="0.25">
      <c r="A126" s="2"/>
      <c r="B126" s="5" t="s">
        <v>638</v>
      </c>
      <c r="C126" s="5" t="s">
        <v>35</v>
      </c>
      <c r="D126" s="379" t="str">
        <f>'Master PBX'!D119</f>
        <v>off | FORCE</v>
      </c>
      <c r="E126" s="9" t="s">
        <v>649</v>
      </c>
    </row>
    <row r="127" spans="1:5" x14ac:dyDescent="0.25">
      <c r="A127" s="2"/>
      <c r="B127" s="5" t="s">
        <v>639</v>
      </c>
      <c r="C127" s="5" t="s">
        <v>35</v>
      </c>
      <c r="D127" s="361" t="str">
        <f>'Master PBX'!D120</f>
        <v>off | NOT FORCE</v>
      </c>
      <c r="E127" s="9" t="s">
        <v>649</v>
      </c>
    </row>
    <row r="128" spans="1:5" x14ac:dyDescent="0.25">
      <c r="A128" s="2"/>
      <c r="B128" s="5" t="s">
        <v>640</v>
      </c>
      <c r="C128" s="5" t="s">
        <v>35</v>
      </c>
      <c r="D128" s="379" t="str">
        <f>'Master PBX'!D121</f>
        <v>leave blank | FORCE</v>
      </c>
      <c r="E128" s="9" t="s">
        <v>649</v>
      </c>
    </row>
    <row r="129" spans="1:5" x14ac:dyDescent="0.25">
      <c r="A129" s="2"/>
      <c r="B129" s="5" t="s">
        <v>641</v>
      </c>
      <c r="C129" s="5" t="s">
        <v>35</v>
      </c>
      <c r="D129" s="379" t="str">
        <f>'Master PBX'!D122</f>
        <v>off | FORCE</v>
      </c>
      <c r="E129" s="9" t="s">
        <v>649</v>
      </c>
    </row>
    <row r="130" spans="1:5" x14ac:dyDescent="0.25">
      <c r="A130" s="2"/>
      <c r="B130" s="5" t="s">
        <v>642</v>
      </c>
      <c r="C130" s="5" t="s">
        <v>35</v>
      </c>
      <c r="D130" s="379" t="str">
        <f>'Master PBX'!D123</f>
        <v>off | FORCE</v>
      </c>
      <c r="E130" s="9" t="s">
        <v>649</v>
      </c>
    </row>
    <row r="131" spans="1:5" x14ac:dyDescent="0.25">
      <c r="A131" s="2"/>
      <c r="B131" s="5" t="s">
        <v>643</v>
      </c>
      <c r="C131" s="5" t="s">
        <v>35</v>
      </c>
      <c r="D131" s="379" t="str">
        <f>'Master PBX'!D124</f>
        <v>off</v>
      </c>
      <c r="E131" s="9" t="s">
        <v>649</v>
      </c>
    </row>
    <row r="132" spans="1:5" x14ac:dyDescent="0.25">
      <c r="A132" s="2"/>
      <c r="B132" s="2"/>
      <c r="C132" s="2"/>
      <c r="D132" s="2"/>
      <c r="E132" s="2"/>
    </row>
    <row r="133" spans="1:5" x14ac:dyDescent="0.25">
      <c r="A133" s="2"/>
      <c r="B133" s="341" t="s">
        <v>804</v>
      </c>
      <c r="C133" s="5" t="s">
        <v>35</v>
      </c>
      <c r="D133" s="7" t="s">
        <v>589</v>
      </c>
      <c r="E133" s="15" t="s">
        <v>666</v>
      </c>
    </row>
    <row r="134" spans="1:5" x14ac:dyDescent="0.25">
      <c r="A134" s="2"/>
      <c r="B134" s="342" t="s">
        <v>483</v>
      </c>
      <c r="C134" s="5"/>
      <c r="D134" s="5" t="s">
        <v>590</v>
      </c>
      <c r="E134" s="9" t="s">
        <v>590</v>
      </c>
    </row>
    <row r="135" spans="1:5" x14ac:dyDescent="0.25">
      <c r="A135" s="2"/>
      <c r="B135" s="341" t="s">
        <v>484</v>
      </c>
      <c r="C135" s="5"/>
      <c r="D135" s="5" t="s">
        <v>591</v>
      </c>
      <c r="E135" s="9" t="s">
        <v>591</v>
      </c>
    </row>
    <row r="136" spans="1:5" x14ac:dyDescent="0.25">
      <c r="A136" s="2"/>
      <c r="B136" s="341" t="s">
        <v>587</v>
      </c>
      <c r="C136" s="5"/>
      <c r="D136" s="5" t="s">
        <v>592</v>
      </c>
      <c r="E136" s="9" t="s">
        <v>592</v>
      </c>
    </row>
    <row r="137" spans="1:5" x14ac:dyDescent="0.25">
      <c r="A137" s="2"/>
      <c r="B137" s="341" t="s">
        <v>28</v>
      </c>
      <c r="C137" s="5"/>
      <c r="D137" s="5" t="s">
        <v>173</v>
      </c>
      <c r="E137" s="15" t="s">
        <v>167</v>
      </c>
    </row>
    <row r="138" spans="1:5" x14ac:dyDescent="0.25">
      <c r="A138" s="2"/>
      <c r="B138" s="341" t="s">
        <v>29</v>
      </c>
      <c r="C138" s="5"/>
      <c r="D138" s="5" t="str">
        <f>Data!U5&amp;"/"&amp;Data!D11&amp;"/"&amp;'Apps Objects'!$C$14&amp;"/mypbx"</f>
        <v>apps.example.com/sip-domain.com/reporting/mypbx</v>
      </c>
      <c r="E138" s="43" t="s">
        <v>166</v>
      </c>
    </row>
    <row r="139" spans="1:5" x14ac:dyDescent="0.25">
      <c r="A139" s="2"/>
      <c r="B139" s="341" t="s">
        <v>715</v>
      </c>
      <c r="C139" s="5"/>
      <c r="D139" s="26" t="str">
        <f>Data!D61</f>
        <v>call-list</v>
      </c>
      <c r="E139" s="15" t="s">
        <v>168</v>
      </c>
    </row>
    <row r="140" spans="1:5" x14ac:dyDescent="0.25">
      <c r="A140" s="2"/>
      <c r="B140" s="341" t="s">
        <v>716</v>
      </c>
      <c r="C140" s="5"/>
      <c r="D140" s="26" t="str">
        <f>Data!E61</f>
        <v>[call-list-secret-PW]</v>
      </c>
      <c r="E140" s="45"/>
    </row>
    <row r="141" spans="1:5" x14ac:dyDescent="0.25">
      <c r="A141" s="2"/>
      <c r="B141" s="341" t="s">
        <v>457</v>
      </c>
      <c r="C141" s="5"/>
      <c r="D141" s="361" t="str">
        <f>'Master PBX'!D134</f>
        <v>Webdav Path to the logo</v>
      </c>
      <c r="E141" s="15" t="s">
        <v>169</v>
      </c>
    </row>
    <row r="142" spans="1:5" x14ac:dyDescent="0.25">
      <c r="A142" s="2"/>
      <c r="B142" s="2"/>
      <c r="D142" s="2"/>
      <c r="E142" s="2"/>
    </row>
    <row r="143" spans="1:5" x14ac:dyDescent="0.25">
      <c r="B143" s="5" t="s">
        <v>805</v>
      </c>
    </row>
    <row r="144" spans="1:5" x14ac:dyDescent="0.25">
      <c r="B144" s="5" t="s">
        <v>708</v>
      </c>
      <c r="C144" s="5" t="s">
        <v>35</v>
      </c>
      <c r="D144" s="4" t="s">
        <v>709</v>
      </c>
      <c r="E144" s="9"/>
    </row>
    <row r="145" spans="1:5" x14ac:dyDescent="0.25">
      <c r="B145" s="5" t="s">
        <v>710</v>
      </c>
      <c r="C145" s="5" t="s">
        <v>35</v>
      </c>
      <c r="D145" s="4" t="s">
        <v>709</v>
      </c>
      <c r="E145" s="9"/>
    </row>
    <row r="146" spans="1:5" x14ac:dyDescent="0.25">
      <c r="B146" s="5" t="s">
        <v>711</v>
      </c>
      <c r="C146" s="5" t="s">
        <v>35</v>
      </c>
      <c r="D146" s="4" t="s">
        <v>712</v>
      </c>
      <c r="E146" s="9"/>
    </row>
    <row r="147" spans="1:5" x14ac:dyDescent="0.25">
      <c r="B147" s="5" t="s">
        <v>748</v>
      </c>
      <c r="C147" s="5" t="s">
        <v>35</v>
      </c>
      <c r="D147" s="4" t="s">
        <v>749</v>
      </c>
      <c r="E147" s="9"/>
    </row>
    <row r="148" spans="1:5" x14ac:dyDescent="0.25">
      <c r="A148" s="2"/>
      <c r="B148" s="2"/>
      <c r="D148" s="2"/>
      <c r="E148" s="2"/>
    </row>
    <row r="149" spans="1:5" x14ac:dyDescent="0.25">
      <c r="B149" s="4" t="s">
        <v>806</v>
      </c>
      <c r="C149" s="5" t="s">
        <v>35</v>
      </c>
      <c r="D149" s="4" t="s">
        <v>64</v>
      </c>
      <c r="E149" s="9"/>
    </row>
    <row r="150" spans="1:5" x14ac:dyDescent="0.25">
      <c r="B150" s="4" t="s">
        <v>807</v>
      </c>
      <c r="C150" s="5" t="s">
        <v>35</v>
      </c>
      <c r="D150" s="4" t="str">
        <f>Data!U5</f>
        <v>apps.example.com</v>
      </c>
      <c r="E150" s="9"/>
    </row>
    <row r="151" spans="1:5" x14ac:dyDescent="0.25">
      <c r="B151" s="4" t="s">
        <v>808</v>
      </c>
      <c r="C151" s="5" t="s">
        <v>35</v>
      </c>
      <c r="D151" s="4" t="s">
        <v>686</v>
      </c>
      <c r="E151" s="9"/>
    </row>
    <row r="152" spans="1:5" x14ac:dyDescent="0.25">
      <c r="B152" s="4" t="s">
        <v>809</v>
      </c>
      <c r="C152" s="5" t="s">
        <v>35</v>
      </c>
      <c r="D152" s="4" t="str">
        <f>"/"&amp;Data!D11&amp;"/"&amp;'Apps Objects'!$C$14&amp;"/cdr"</f>
        <v>/sip-domain.com/reporting/cdr</v>
      </c>
      <c r="E152" s="9"/>
    </row>
    <row r="153" spans="1:5" x14ac:dyDescent="0.25">
      <c r="B153" s="4" t="s">
        <v>810</v>
      </c>
      <c r="C153" s="5" t="s">
        <v>35</v>
      </c>
      <c r="D153" s="4" t="str">
        <f>Data!D62</f>
        <v>cdr</v>
      </c>
      <c r="E153" s="9" t="s">
        <v>371</v>
      </c>
    </row>
    <row r="154" spans="1:5" x14ac:dyDescent="0.25">
      <c r="A154" s="2"/>
      <c r="B154" s="4" t="s">
        <v>811</v>
      </c>
      <c r="C154" s="5" t="s">
        <v>35</v>
      </c>
      <c r="D154" s="26" t="str">
        <f>Data!E62</f>
        <v>[cdr-writeaccess-PW]</v>
      </c>
      <c r="E154" s="45"/>
    </row>
    <row r="156" spans="1:5" x14ac:dyDescent="0.25">
      <c r="B156" s="4" t="s">
        <v>812</v>
      </c>
      <c r="C156" s="5" t="s">
        <v>35</v>
      </c>
      <c r="D156" s="5" t="s">
        <v>372</v>
      </c>
      <c r="E156" s="9" t="s">
        <v>542</v>
      </c>
    </row>
    <row r="157" spans="1:5" x14ac:dyDescent="0.25">
      <c r="B157" s="4" t="s">
        <v>813</v>
      </c>
      <c r="C157" s="5" t="s">
        <v>35</v>
      </c>
      <c r="D157" s="5" t="s">
        <v>373</v>
      </c>
      <c r="E157" s="9" t="s">
        <v>455</v>
      </c>
    </row>
    <row r="158" spans="1:5" x14ac:dyDescent="0.25">
      <c r="B158" s="4" t="s">
        <v>814</v>
      </c>
      <c r="C158" s="5" t="s">
        <v>35</v>
      </c>
      <c r="D158" s="5" t="s">
        <v>374</v>
      </c>
      <c r="E158" s="9" t="s">
        <v>455</v>
      </c>
    </row>
    <row r="160" spans="1:5" x14ac:dyDescent="0.25">
      <c r="B160" s="4" t="s">
        <v>659</v>
      </c>
    </row>
    <row r="161" spans="2:5" x14ac:dyDescent="0.25">
      <c r="B161" s="4" t="s">
        <v>245</v>
      </c>
      <c r="C161" s="5" t="s">
        <v>35</v>
      </c>
      <c r="D161" s="4" t="str">
        <f>'Apps Objects'!F10</f>
        <v>profiles</v>
      </c>
      <c r="E161" s="9" t="s">
        <v>661</v>
      </c>
    </row>
    <row r="162" spans="2:5" x14ac:dyDescent="0.25">
      <c r="B162" s="4" t="s">
        <v>243</v>
      </c>
      <c r="C162" s="5" t="s">
        <v>35</v>
      </c>
      <c r="D162" s="4" t="s">
        <v>416</v>
      </c>
      <c r="E162" s="9" t="s">
        <v>502</v>
      </c>
    </row>
    <row r="163" spans="2:5" x14ac:dyDescent="0.25">
      <c r="B163" s="4" t="s">
        <v>244</v>
      </c>
      <c r="C163" s="5" t="s">
        <v>35</v>
      </c>
      <c r="D163" s="4" t="s">
        <v>500</v>
      </c>
      <c r="E163" s="9" t="s">
        <v>501</v>
      </c>
    </row>
    <row r="164" spans="2:5" x14ac:dyDescent="0.25">
      <c r="B164" s="4" t="s">
        <v>504</v>
      </c>
      <c r="C164" s="5" t="s">
        <v>35</v>
      </c>
      <c r="D164" s="4" t="s">
        <v>416</v>
      </c>
      <c r="E164" s="9" t="s">
        <v>503</v>
      </c>
    </row>
    <row r="166" spans="2:5" x14ac:dyDescent="0.25">
      <c r="B166" s="4" t="s">
        <v>676</v>
      </c>
    </row>
    <row r="167" spans="2:5" x14ac:dyDescent="0.25">
      <c r="B167" s="4" t="s">
        <v>679</v>
      </c>
      <c r="C167" s="5" t="s">
        <v>35</v>
      </c>
      <c r="D167" s="4" t="str">
        <f>"Phone - "&amp;Data!D38</f>
        <v>Phone - hamburg</v>
      </c>
      <c r="E167" s="9"/>
    </row>
    <row r="168" spans="2:5" x14ac:dyDescent="0.25">
      <c r="B168" s="5" t="s">
        <v>680</v>
      </c>
      <c r="C168" s="5" t="s">
        <v>35</v>
      </c>
      <c r="D168" s="5" t="str">
        <f>Data!U10&amp;" | "&amp;Data!U4&amp;" | "&amp;Data!D11&amp;"/"&amp;Data!D38&amp;":"&amp;Data!D23&amp;" | OPUS WB | etc..."</f>
        <v>slave3.example.com | pbx.example.com | sip-domain.com/hamburg:berlin | OPUS WB | etc...</v>
      </c>
      <c r="E168" s="9"/>
    </row>
    <row r="169" spans="2:5" x14ac:dyDescent="0.25">
      <c r="B169" s="4" t="s">
        <v>681</v>
      </c>
      <c r="C169" s="5" t="s">
        <v>35</v>
      </c>
      <c r="D169" s="5" t="str">
        <f>"Analog - "&amp;Data!D38&amp;"   (Only necessary if a/b ports are to be put into operation via provisioning codes!)"</f>
        <v>Analog - hamburg   (Only necessary if a/b ports are to be put into operation via provisioning codes!)</v>
      </c>
      <c r="E169" s="9" t="s">
        <v>682</v>
      </c>
    </row>
    <row r="170" spans="2:5" x14ac:dyDescent="0.25">
      <c r="B170" s="5" t="s">
        <v>677</v>
      </c>
      <c r="C170" s="5" t="s">
        <v>35</v>
      </c>
      <c r="D170" s="5" t="str">
        <f>Data!U10&amp;" | "&amp;Data!U4&amp;" | "&amp;Data!D11&amp;"/"&amp;Data!D38&amp;":"&amp;Data!D23&amp;" | OPUS WB | etc..."</f>
        <v>slave3.example.com | pbx.example.com | sip-domain.com/hamburg:berlin | OPUS WB | etc...</v>
      </c>
      <c r="E170" s="9" t="s">
        <v>682</v>
      </c>
    </row>
    <row r="171" spans="2:5" x14ac:dyDescent="0.25">
      <c r="B171" s="4" t="s">
        <v>683</v>
      </c>
      <c r="C171" s="5" t="s">
        <v>35</v>
      </c>
      <c r="D171" s="5" t="str">
        <f>"Fax - "&amp;Data!D38&amp;"   (Only necessary if a/b ports are to be put into operation via provisioning codes!)"</f>
        <v>Fax - hamburg   (Only necessary if a/b ports are to be put into operation via provisioning codes!)</v>
      </c>
      <c r="E171" s="9" t="s">
        <v>682</v>
      </c>
    </row>
    <row r="172" spans="2:5" x14ac:dyDescent="0.25">
      <c r="B172" s="5" t="s">
        <v>678</v>
      </c>
      <c r="C172" s="5" t="s">
        <v>35</v>
      </c>
      <c r="D172" s="5" t="str">
        <f>Data!U10&amp;" | "&amp;Data!U4&amp;" | "&amp;Data!D11&amp;"/"&amp;Data!D38&amp;":"&amp;Data!D23&amp;" | G711 | T38 |etc..."</f>
        <v>slave3.example.com | pbx.example.com | sip-domain.com/hamburg:berlin | G711 | T38 |etc...</v>
      </c>
      <c r="E172" s="9" t="s">
        <v>682</v>
      </c>
    </row>
    <row r="173" spans="2:5" x14ac:dyDescent="0.25">
      <c r="B173" s="5" t="s">
        <v>688</v>
      </c>
      <c r="C173" s="5" t="s">
        <v>35</v>
      </c>
      <c r="D173" s="5"/>
      <c r="E173" s="9"/>
    </row>
  </sheetData>
  <conditionalFormatting sqref="C1:C1048576">
    <cfRule type="cellIs" dxfId="25" priority="1" operator="equal">
      <formula>"Later"</formula>
    </cfRule>
    <cfRule type="cellIs" dxfId="24" priority="2" operator="equal">
      <formula>"x"</formula>
    </cfRule>
    <cfRule type="cellIs" dxfId="23" priority="3" operator="equal">
      <formula>"ok"</formula>
    </cfRule>
  </conditionalFormatting>
  <dataValidations count="4">
    <dataValidation type="list" allowBlank="1" showInputMessage="1" showErrorMessage="1" sqref="C182:C1631" xr:uid="{9093B631-1E42-4552-A30B-0FD06A212DFB}">
      <formula1>$G$3:$G$14</formula1>
    </dataValidation>
    <dataValidation type="list" allowBlank="1" showInputMessage="1" showErrorMessage="1" sqref="C1632:C1048576" xr:uid="{9EBA4F7E-25AE-4C34-A027-B9A056990DD3}">
      <formula1>$G$3:$G$8</formula1>
    </dataValidation>
    <dataValidation type="list" allowBlank="1" showInputMessage="1" showErrorMessage="1" sqref="C3:C4 C8:C146 C148:C181" xr:uid="{06D16455-7432-461A-8A1B-BFF90FFAC059}">
      <formula1>$G$3:$G$9</formula1>
    </dataValidation>
    <dataValidation type="list" allowBlank="1" showInputMessage="1" showErrorMessage="1" sqref="C5:C7 C147" xr:uid="{192F1839-4C58-4F2A-A9EC-97CF9FFCCD22}">
      <formula1>$G$3:$G$7</formula1>
    </dataValidation>
  </dataValidations>
  <pageMargins left="0.7" right="0.7" top="0.78740157499999996" bottom="0.78740157499999996"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1"/>
  <dimension ref="A2:H75"/>
  <sheetViews>
    <sheetView zoomScale="85" zoomScaleNormal="85" workbookViewId="0">
      <selection activeCell="B2" sqref="B2"/>
    </sheetView>
  </sheetViews>
  <sheetFormatPr baseColWidth="10" defaultColWidth="11.42578125" defaultRowHeight="15.75" x14ac:dyDescent="0.25"/>
  <cols>
    <col min="1" max="1" width="4" style="1" customWidth="1"/>
    <col min="2" max="2" width="17.5703125" style="314" customWidth="1"/>
    <col min="3" max="3" width="47.85546875" style="1" customWidth="1"/>
    <col min="4" max="4" width="15.7109375" style="3" bestFit="1" customWidth="1"/>
    <col min="5" max="5" width="100.85546875" style="1" bestFit="1" customWidth="1"/>
    <col min="6" max="6" width="100" style="1" bestFit="1" customWidth="1"/>
    <col min="7" max="7" width="11.42578125" style="1"/>
    <col min="8" max="8" width="7" style="1" hidden="1" customWidth="1"/>
    <col min="9" max="16384" width="11.42578125" style="1"/>
  </cols>
  <sheetData>
    <row r="2" spans="2:8" x14ac:dyDescent="0.25">
      <c r="B2" s="325"/>
      <c r="C2" s="11" t="s">
        <v>34</v>
      </c>
      <c r="D2" s="10" t="s">
        <v>31</v>
      </c>
      <c r="E2" s="11" t="s">
        <v>32</v>
      </c>
      <c r="F2" s="11" t="s">
        <v>33</v>
      </c>
      <c r="H2" s="385" t="s">
        <v>35</v>
      </c>
    </row>
    <row r="3" spans="2:8" ht="15.75" customHeight="1" x14ac:dyDescent="0.25">
      <c r="B3" s="430" t="s">
        <v>421</v>
      </c>
      <c r="C3" s="93" t="s">
        <v>417</v>
      </c>
      <c r="D3" s="5" t="s">
        <v>35</v>
      </c>
      <c r="E3" s="4" t="str">
        <f>"wss://"&amp;Data!U5&amp;"/"&amp;Data!D11&amp;"/devices/sysclients"</f>
        <v>wss://apps.example.com/sip-domain.com/devices/sysclients</v>
      </c>
      <c r="F3" s="9"/>
      <c r="H3" s="385" t="s">
        <v>7</v>
      </c>
    </row>
    <row r="4" spans="2:8" ht="15.75" customHeight="1" x14ac:dyDescent="0.25">
      <c r="B4" s="431"/>
      <c r="C4" s="93" t="s">
        <v>418</v>
      </c>
      <c r="D4" s="5" t="s">
        <v>35</v>
      </c>
      <c r="E4" s="4" t="str">
        <f>Data!V5</f>
        <v>apps.example.com</v>
      </c>
      <c r="F4" s="9"/>
      <c r="H4" s="385" t="s">
        <v>27</v>
      </c>
    </row>
    <row r="5" spans="2:8" ht="15.75" customHeight="1" x14ac:dyDescent="0.25">
      <c r="B5" s="431"/>
      <c r="C5" s="93" t="s">
        <v>419</v>
      </c>
      <c r="D5" s="5" t="s">
        <v>35</v>
      </c>
      <c r="E5" s="4"/>
      <c r="F5" s="9"/>
      <c r="H5" s="385" t="s">
        <v>36</v>
      </c>
    </row>
    <row r="6" spans="2:8" ht="15.75" customHeight="1" x14ac:dyDescent="0.25">
      <c r="B6" s="431"/>
      <c r="C6" s="93" t="s">
        <v>742</v>
      </c>
      <c r="D6" s="5"/>
      <c r="E6" s="4" t="s">
        <v>743</v>
      </c>
      <c r="F6" s="9" t="s">
        <v>743</v>
      </c>
      <c r="H6" s="385"/>
    </row>
    <row r="7" spans="2:8" ht="15.75" customHeight="1" x14ac:dyDescent="0.25">
      <c r="B7" s="432"/>
      <c r="C7" s="48" t="s">
        <v>420</v>
      </c>
      <c r="D7" s="5"/>
      <c r="E7" s="4" t="s">
        <v>744</v>
      </c>
      <c r="F7" s="9" t="s">
        <v>744</v>
      </c>
    </row>
    <row r="9" spans="2:8" ht="15" x14ac:dyDescent="0.25">
      <c r="B9" s="435" t="s">
        <v>404</v>
      </c>
      <c r="C9" s="93" t="s">
        <v>209</v>
      </c>
      <c r="D9" s="5" t="s">
        <v>35</v>
      </c>
      <c r="E9" s="71" t="str">
        <f>Data!D11</f>
        <v>sip-domain.com</v>
      </c>
      <c r="F9" s="9" t="s">
        <v>455</v>
      </c>
    </row>
    <row r="10" spans="2:8" ht="15" x14ac:dyDescent="0.25">
      <c r="B10" s="436"/>
      <c r="C10" s="93" t="s">
        <v>210</v>
      </c>
      <c r="D10" s="5" t="s">
        <v>35</v>
      </c>
      <c r="E10" s="72" t="s">
        <v>215</v>
      </c>
      <c r="F10" s="9" t="s">
        <v>455</v>
      </c>
    </row>
    <row r="11" spans="2:8" ht="15" x14ac:dyDescent="0.25">
      <c r="B11" s="436"/>
      <c r="C11" s="93" t="s">
        <v>211</v>
      </c>
      <c r="D11" s="5" t="s">
        <v>35</v>
      </c>
      <c r="E11" s="4" t="str">
        <f>"https://"&amp;Data!U4&amp;"/INSTALL/get-provisioning-code.htm"</f>
        <v>https://pbx.example.com/INSTALL/get-provisioning-code.htm</v>
      </c>
      <c r="F11" s="9" t="s">
        <v>214</v>
      </c>
    </row>
    <row r="12" spans="2:8" ht="15" x14ac:dyDescent="0.25">
      <c r="B12" s="436"/>
      <c r="C12" s="93" t="s">
        <v>212</v>
      </c>
      <c r="D12" s="5" t="s">
        <v>35</v>
      </c>
      <c r="E12" s="7" t="s">
        <v>489</v>
      </c>
      <c r="F12" s="9" t="s">
        <v>455</v>
      </c>
    </row>
    <row r="13" spans="2:8" ht="15" x14ac:dyDescent="0.25">
      <c r="B13" s="436"/>
    </row>
    <row r="14" spans="2:8" ht="15" x14ac:dyDescent="0.25">
      <c r="B14" s="436"/>
      <c r="C14" s="384" t="s">
        <v>427</v>
      </c>
      <c r="D14" s="309"/>
      <c r="E14" s="93"/>
    </row>
    <row r="15" spans="2:8" ht="15" x14ac:dyDescent="0.25">
      <c r="B15" s="436"/>
      <c r="C15" s="94" t="s">
        <v>217</v>
      </c>
      <c r="D15" s="5" t="s">
        <v>35</v>
      </c>
      <c r="E15" s="5"/>
      <c r="F15" s="15" t="s">
        <v>213</v>
      </c>
    </row>
    <row r="16" spans="2:8" ht="15" x14ac:dyDescent="0.25">
      <c r="B16" s="436"/>
      <c r="C16" s="94" t="s">
        <v>865</v>
      </c>
      <c r="D16" s="5" t="s">
        <v>35</v>
      </c>
      <c r="E16" s="5"/>
      <c r="F16" s="15" t="s">
        <v>218</v>
      </c>
    </row>
    <row r="17" spans="1:6" ht="15" x14ac:dyDescent="0.25">
      <c r="B17" s="436"/>
      <c r="C17" s="94" t="s">
        <v>426</v>
      </c>
      <c r="D17" s="5" t="s">
        <v>35</v>
      </c>
      <c r="E17" s="5"/>
      <c r="F17" s="15" t="s">
        <v>424</v>
      </c>
    </row>
    <row r="18" spans="1:6" ht="15" x14ac:dyDescent="0.25">
      <c r="B18" s="436"/>
      <c r="C18" s="94" t="s">
        <v>425</v>
      </c>
      <c r="D18" s="5" t="s">
        <v>35</v>
      </c>
      <c r="E18" s="5"/>
      <c r="F18" s="15" t="s">
        <v>424</v>
      </c>
    </row>
    <row r="19" spans="1:6" ht="15" x14ac:dyDescent="0.25">
      <c r="B19" s="436"/>
    </row>
    <row r="20" spans="1:6" ht="15" x14ac:dyDescent="0.25">
      <c r="B20" s="436"/>
      <c r="C20" s="93" t="s">
        <v>397</v>
      </c>
      <c r="D20" s="5" t="s">
        <v>35</v>
      </c>
      <c r="E20" s="5" t="s">
        <v>490</v>
      </c>
      <c r="F20" s="9" t="s">
        <v>219</v>
      </c>
    </row>
    <row r="21" spans="1:6" ht="15" x14ac:dyDescent="0.25">
      <c r="B21" s="436"/>
      <c r="C21" s="93" t="s">
        <v>428</v>
      </c>
      <c r="D21" s="5" t="s">
        <v>35</v>
      </c>
      <c r="E21" s="5"/>
      <c r="F21" s="9" t="s">
        <v>491</v>
      </c>
    </row>
    <row r="22" spans="1:6" ht="15" x14ac:dyDescent="0.25">
      <c r="B22" s="436"/>
    </row>
    <row r="23" spans="1:6" ht="15" x14ac:dyDescent="0.25">
      <c r="B23" s="436"/>
      <c r="C23" s="94" t="s">
        <v>398</v>
      </c>
      <c r="D23" s="5" t="s">
        <v>35</v>
      </c>
      <c r="E23" s="5"/>
      <c r="F23" s="9" t="s">
        <v>220</v>
      </c>
    </row>
    <row r="24" spans="1:6" ht="15" x14ac:dyDescent="0.25">
      <c r="B24" s="436"/>
      <c r="C24" s="94" t="s">
        <v>423</v>
      </c>
      <c r="D24" s="5" t="s">
        <v>35</v>
      </c>
      <c r="E24" s="5"/>
      <c r="F24" s="9"/>
    </row>
    <row r="25" spans="1:6" ht="15" x14ac:dyDescent="0.25">
      <c r="B25" s="436"/>
      <c r="C25" s="94" t="s">
        <v>429</v>
      </c>
      <c r="D25" s="5" t="s">
        <v>35</v>
      </c>
      <c r="E25" s="5"/>
      <c r="F25" s="9"/>
    </row>
    <row r="26" spans="1:6" ht="15" x14ac:dyDescent="0.25">
      <c r="A26" s="2"/>
      <c r="B26" s="436"/>
    </row>
    <row r="27" spans="1:6" ht="15" x14ac:dyDescent="0.25">
      <c r="A27" s="2"/>
      <c r="B27" s="436"/>
      <c r="C27" s="4" t="s">
        <v>216</v>
      </c>
      <c r="D27" s="2"/>
      <c r="E27" s="2"/>
      <c r="F27" s="2"/>
    </row>
    <row r="28" spans="1:6" ht="15" x14ac:dyDescent="0.25">
      <c r="A28" s="2"/>
      <c r="B28" s="436"/>
      <c r="C28" s="315" t="s">
        <v>401</v>
      </c>
      <c r="D28" s="5" t="s">
        <v>35</v>
      </c>
      <c r="E28" s="5" t="str">
        <f>"https://"&amp;Data!U5&amp;"/"&amp;Data!D11&amp;"/events/innovaphone-alarms"</f>
        <v>https://apps.example.com/sip-domain.com/events/innovaphone-alarms</v>
      </c>
      <c r="F28" s="15" t="s">
        <v>230</v>
      </c>
    </row>
    <row r="29" spans="1:6" ht="15" x14ac:dyDescent="0.25">
      <c r="A29" s="2"/>
      <c r="B29" s="436"/>
      <c r="C29" s="315" t="s">
        <v>402</v>
      </c>
      <c r="D29" s="5" t="s">
        <v>35</v>
      </c>
      <c r="E29" s="5" t="str">
        <f>"https://"&amp;Data!U5&amp;"/"&amp;Data!D11&amp;"/events/innovaphone-logging"</f>
        <v>https://apps.example.com/sip-domain.com/events/innovaphone-logging</v>
      </c>
      <c r="F29" s="15" t="s">
        <v>231</v>
      </c>
    </row>
    <row r="30" spans="1:6" ht="15" x14ac:dyDescent="0.25">
      <c r="A30" s="2"/>
      <c r="B30" s="436"/>
      <c r="C30" s="315" t="s">
        <v>731</v>
      </c>
      <c r="D30" s="5" t="s">
        <v>35</v>
      </c>
      <c r="E30" s="5" t="str">
        <f>Data!D64</f>
        <v>events</v>
      </c>
      <c r="F30" s="15" t="s">
        <v>252</v>
      </c>
    </row>
    <row r="31" spans="1:6" ht="15" x14ac:dyDescent="0.25">
      <c r="A31" s="2"/>
      <c r="B31" s="436"/>
      <c r="C31" s="315" t="s">
        <v>732</v>
      </c>
      <c r="D31" s="5" t="s">
        <v>35</v>
      </c>
      <c r="E31" s="44" t="str">
        <f>Data!E64</f>
        <v>[events-writeaccessPW]</v>
      </c>
      <c r="F31" s="15" t="s">
        <v>252</v>
      </c>
    </row>
    <row r="32" spans="1:6" ht="15" x14ac:dyDescent="0.25">
      <c r="A32" s="2"/>
      <c r="B32" s="436"/>
    </row>
    <row r="33" spans="1:6" ht="15" x14ac:dyDescent="0.25">
      <c r="A33" s="2"/>
      <c r="B33" s="436"/>
      <c r="C33" s="94" t="s">
        <v>399</v>
      </c>
      <c r="D33" s="5" t="s">
        <v>35</v>
      </c>
      <c r="E33" s="5" t="s">
        <v>335</v>
      </c>
      <c r="F33" s="15" t="s">
        <v>221</v>
      </c>
    </row>
    <row r="34" spans="1:6" ht="15" x14ac:dyDescent="0.25">
      <c r="A34" s="2"/>
      <c r="B34" s="436"/>
      <c r="C34" s="94" t="s">
        <v>400</v>
      </c>
      <c r="D34" s="5" t="s">
        <v>35</v>
      </c>
      <c r="E34" s="5" t="str">
        <f>Data!U6</f>
        <v>turn.example.com</v>
      </c>
      <c r="F34" s="15"/>
    </row>
    <row r="35" spans="1:6" ht="15" x14ac:dyDescent="0.25">
      <c r="A35" s="2"/>
      <c r="B35" s="436"/>
      <c r="C35" s="94" t="s">
        <v>733</v>
      </c>
      <c r="D35" s="5" t="s">
        <v>35</v>
      </c>
      <c r="E35" s="44" t="str">
        <f>Data!D60</f>
        <v>turn</v>
      </c>
      <c r="F35" s="15"/>
    </row>
    <row r="36" spans="1:6" ht="15" x14ac:dyDescent="0.25">
      <c r="A36" s="2"/>
      <c r="B36" s="436"/>
      <c r="C36" s="94" t="s">
        <v>734</v>
      </c>
      <c r="D36" s="5" t="s">
        <v>35</v>
      </c>
      <c r="E36" s="44" t="str">
        <f>Data!E60</f>
        <v>[turn-PW]</v>
      </c>
      <c r="F36" s="15"/>
    </row>
    <row r="37" spans="1:6" ht="15" x14ac:dyDescent="0.25">
      <c r="A37" s="2"/>
      <c r="B37" s="436"/>
    </row>
    <row r="38" spans="1:6" ht="105" x14ac:dyDescent="0.25">
      <c r="A38" s="2"/>
      <c r="B38" s="436"/>
      <c r="C38" s="94" t="s">
        <v>745</v>
      </c>
      <c r="D38" s="5" t="s">
        <v>35</v>
      </c>
      <c r="E38" s="8" t="s">
        <v>746</v>
      </c>
      <c r="F38" s="386" t="s">
        <v>747</v>
      </c>
    </row>
    <row r="39" spans="1:6" ht="15" x14ac:dyDescent="0.25">
      <c r="A39" s="2"/>
      <c r="B39" s="436"/>
    </row>
    <row r="40" spans="1:6" ht="15" x14ac:dyDescent="0.25">
      <c r="A40" s="2"/>
      <c r="B40" s="436"/>
      <c r="C40" s="94" t="s">
        <v>248</v>
      </c>
      <c r="D40" s="5" t="s">
        <v>35</v>
      </c>
      <c r="E40" s="44"/>
      <c r="F40" s="15" t="s">
        <v>222</v>
      </c>
    </row>
    <row r="41" spans="1:6" x14ac:dyDescent="0.25">
      <c r="D41" s="1"/>
    </row>
    <row r="42" spans="1:6" ht="15" customHeight="1" x14ac:dyDescent="0.25">
      <c r="B42" s="430" t="s">
        <v>405</v>
      </c>
      <c r="C42" s="93" t="s">
        <v>850</v>
      </c>
      <c r="D42" s="5" t="s">
        <v>35</v>
      </c>
      <c r="E42" s="4"/>
      <c r="F42" s="9"/>
    </row>
    <row r="43" spans="1:6" ht="15" x14ac:dyDescent="0.25">
      <c r="B43" s="431"/>
      <c r="C43" s="8" t="s">
        <v>492</v>
      </c>
      <c r="D43" s="5" t="s">
        <v>35</v>
      </c>
      <c r="E43" s="4" t="s">
        <v>493</v>
      </c>
      <c r="F43" s="9"/>
    </row>
    <row r="44" spans="1:6" ht="15" x14ac:dyDescent="0.25">
      <c r="B44" s="431"/>
      <c r="C44" s="5" t="s">
        <v>495</v>
      </c>
      <c r="D44" s="5" t="s">
        <v>35</v>
      </c>
      <c r="E44" s="4" t="s">
        <v>494</v>
      </c>
      <c r="F44" s="9"/>
    </row>
    <row r="45" spans="1:6" ht="15" x14ac:dyDescent="0.25">
      <c r="B45" s="431"/>
      <c r="C45" s="94" t="s">
        <v>529</v>
      </c>
      <c r="D45" s="5" t="s">
        <v>35</v>
      </c>
      <c r="E45" s="5" t="s">
        <v>525</v>
      </c>
      <c r="F45" s="9" t="s">
        <v>497</v>
      </c>
    </row>
    <row r="46" spans="1:6" ht="15" x14ac:dyDescent="0.25">
      <c r="B46" s="431"/>
      <c r="C46" s="5" t="s">
        <v>517</v>
      </c>
      <c r="D46" s="5" t="s">
        <v>35</v>
      </c>
      <c r="E46" s="5"/>
      <c r="F46" s="9" t="s">
        <v>522</v>
      </c>
    </row>
    <row r="47" spans="1:6" ht="15" x14ac:dyDescent="0.25">
      <c r="B47" s="431"/>
      <c r="C47" s="5" t="s">
        <v>520</v>
      </c>
      <c r="D47" s="5" t="s">
        <v>35</v>
      </c>
      <c r="E47" s="5" t="s">
        <v>523</v>
      </c>
      <c r="F47" s="9" t="s">
        <v>524</v>
      </c>
    </row>
    <row r="48" spans="1:6" ht="15" x14ac:dyDescent="0.25">
      <c r="B48" s="431"/>
      <c r="C48" s="5" t="s">
        <v>518</v>
      </c>
      <c r="D48" s="5" t="s">
        <v>35</v>
      </c>
      <c r="E48" s="5"/>
      <c r="F48" s="9" t="s">
        <v>526</v>
      </c>
    </row>
    <row r="49" spans="2:6" ht="15" x14ac:dyDescent="0.25">
      <c r="B49" s="431"/>
      <c r="C49" s="5" t="s">
        <v>519</v>
      </c>
      <c r="D49" s="5" t="s">
        <v>35</v>
      </c>
      <c r="E49" s="5"/>
      <c r="F49" s="9" t="s">
        <v>527</v>
      </c>
    </row>
    <row r="50" spans="2:6" ht="15" x14ac:dyDescent="0.25">
      <c r="B50" s="431"/>
      <c r="C50" s="5" t="s">
        <v>153</v>
      </c>
      <c r="D50" s="5" t="s">
        <v>35</v>
      </c>
      <c r="E50" s="5"/>
      <c r="F50" s="9" t="s">
        <v>528</v>
      </c>
    </row>
    <row r="51" spans="2:6" ht="15" x14ac:dyDescent="0.25">
      <c r="B51" s="431"/>
      <c r="C51" s="93" t="s">
        <v>410</v>
      </c>
      <c r="D51" s="5" t="s">
        <v>35</v>
      </c>
      <c r="E51" s="4" t="s">
        <v>498</v>
      </c>
      <c r="F51" s="9"/>
    </row>
    <row r="52" spans="2:6" ht="15" x14ac:dyDescent="0.25">
      <c r="B52" s="431"/>
      <c r="C52" s="93" t="s">
        <v>411</v>
      </c>
      <c r="D52" s="5" t="s">
        <v>35</v>
      </c>
      <c r="E52" s="4" t="s">
        <v>498</v>
      </c>
      <c r="F52" s="9"/>
    </row>
    <row r="53" spans="2:6" ht="15" x14ac:dyDescent="0.25">
      <c r="B53" s="431"/>
      <c r="C53" s="93" t="s">
        <v>412</v>
      </c>
      <c r="D53" s="5" t="s">
        <v>35</v>
      </c>
      <c r="E53" s="4"/>
      <c r="F53" s="9"/>
    </row>
    <row r="54" spans="2:6" ht="15" x14ac:dyDescent="0.25">
      <c r="B54" s="431"/>
      <c r="C54" s="93" t="s">
        <v>413</v>
      </c>
      <c r="D54" s="5" t="s">
        <v>35</v>
      </c>
      <c r="E54" s="4" t="s">
        <v>499</v>
      </c>
      <c r="F54" s="9"/>
    </row>
    <row r="55" spans="2:6" ht="15" x14ac:dyDescent="0.25">
      <c r="B55" s="431"/>
      <c r="C55" s="93" t="s">
        <v>414</v>
      </c>
      <c r="D55" s="5" t="s">
        <v>35</v>
      </c>
      <c r="E55" s="4" t="s">
        <v>498</v>
      </c>
      <c r="F55" s="9"/>
    </row>
    <row r="56" spans="2:6" ht="15" x14ac:dyDescent="0.25">
      <c r="B56" s="431"/>
      <c r="C56" s="93" t="s">
        <v>415</v>
      </c>
      <c r="D56" s="5" t="s">
        <v>35</v>
      </c>
      <c r="E56" s="4" t="s">
        <v>234</v>
      </c>
      <c r="F56" s="9" t="s">
        <v>496</v>
      </c>
    </row>
    <row r="57" spans="2:6" ht="15" x14ac:dyDescent="0.25">
      <c r="B57" s="431"/>
      <c r="C57" s="93" t="s">
        <v>459</v>
      </c>
      <c r="D57" s="5" t="s">
        <v>35</v>
      </c>
      <c r="E57" s="4" t="s">
        <v>873</v>
      </c>
      <c r="F57" s="9"/>
    </row>
    <row r="58" spans="2:6" ht="15" x14ac:dyDescent="0.25">
      <c r="B58" s="431"/>
      <c r="C58" s="93" t="s">
        <v>460</v>
      </c>
      <c r="D58" s="5" t="s">
        <v>35</v>
      </c>
      <c r="E58" s="4" t="s">
        <v>873</v>
      </c>
      <c r="F58" s="9"/>
    </row>
    <row r="59" spans="2:6" ht="15" x14ac:dyDescent="0.25">
      <c r="B59" s="431"/>
      <c r="C59" s="93" t="s">
        <v>461</v>
      </c>
      <c r="D59" s="5" t="s">
        <v>35</v>
      </c>
      <c r="E59" s="4" t="s">
        <v>407</v>
      </c>
      <c r="F59" s="9"/>
    </row>
    <row r="60" spans="2:6" ht="15" x14ac:dyDescent="0.25">
      <c r="B60" s="432"/>
      <c r="C60" s="48" t="s">
        <v>406</v>
      </c>
      <c r="D60" s="5" t="s">
        <v>35</v>
      </c>
      <c r="E60" s="4" t="s">
        <v>407</v>
      </c>
      <c r="F60" s="9"/>
    </row>
    <row r="61" spans="2:6" x14ac:dyDescent="0.25">
      <c r="E61"/>
    </row>
    <row r="62" spans="2:6" ht="31.5" x14ac:dyDescent="0.25">
      <c r="B62" s="350" t="s">
        <v>536</v>
      </c>
      <c r="C62" s="351" t="s">
        <v>537</v>
      </c>
      <c r="D62" s="5" t="s">
        <v>35</v>
      </c>
      <c r="E62" s="315" t="s">
        <v>538</v>
      </c>
      <c r="F62" s="352" t="s">
        <v>539</v>
      </c>
    </row>
    <row r="64" spans="2:6" ht="15" customHeight="1" x14ac:dyDescent="0.25">
      <c r="B64" s="430" t="s">
        <v>242</v>
      </c>
      <c r="C64" s="93" t="s">
        <v>240</v>
      </c>
      <c r="D64" s="5" t="s">
        <v>35</v>
      </c>
      <c r="E64" s="4" t="s">
        <v>684</v>
      </c>
      <c r="F64" s="9"/>
    </row>
    <row r="65" spans="2:6" ht="15" customHeight="1" x14ac:dyDescent="0.25">
      <c r="B65" s="431"/>
      <c r="C65" s="93" t="s">
        <v>505</v>
      </c>
      <c r="D65" s="5" t="s">
        <v>35</v>
      </c>
      <c r="E65" s="4" t="str">
        <f>Data!D62</f>
        <v>cdr</v>
      </c>
      <c r="F65" s="9" t="s">
        <v>507</v>
      </c>
    </row>
    <row r="66" spans="2:6" ht="15" customHeight="1" x14ac:dyDescent="0.25">
      <c r="B66" s="431"/>
      <c r="C66" s="93" t="s">
        <v>506</v>
      </c>
      <c r="D66" s="5" t="s">
        <v>35</v>
      </c>
      <c r="E66" s="26" t="str">
        <f>Data!E62</f>
        <v>[cdr-writeaccess-PW]</v>
      </c>
      <c r="F66" s="9" t="s">
        <v>507</v>
      </c>
    </row>
    <row r="67" spans="2:6" ht="15" x14ac:dyDescent="0.25">
      <c r="B67" s="431"/>
      <c r="C67" s="93" t="s">
        <v>239</v>
      </c>
      <c r="D67" s="5" t="s">
        <v>35</v>
      </c>
      <c r="E67" s="26" t="str">
        <f>Data!D61</f>
        <v>call-list</v>
      </c>
      <c r="F67" s="9" t="s">
        <v>508</v>
      </c>
    </row>
    <row r="68" spans="2:6" ht="15" x14ac:dyDescent="0.25">
      <c r="B68" s="432"/>
      <c r="C68" s="93" t="s">
        <v>241</v>
      </c>
      <c r="D68" s="5" t="s">
        <v>35</v>
      </c>
      <c r="E68" s="26" t="str">
        <f>Data!E61</f>
        <v>[call-list-secret-PW]</v>
      </c>
      <c r="F68" s="9" t="s">
        <v>508</v>
      </c>
    </row>
    <row r="70" spans="2:6" ht="15" customHeight="1" x14ac:dyDescent="0.25">
      <c r="B70" s="430" t="s">
        <v>238</v>
      </c>
      <c r="C70" s="93" t="s">
        <v>235</v>
      </c>
      <c r="D70" s="5" t="s">
        <v>35</v>
      </c>
      <c r="E70" s="4" t="str">
        <f>Data!D63</f>
        <v>apps.example.com\contacts</v>
      </c>
      <c r="F70" s="9" t="s">
        <v>249</v>
      </c>
    </row>
    <row r="71" spans="2:6" ht="15" x14ac:dyDescent="0.25">
      <c r="B71" s="431"/>
      <c r="C71" s="93" t="s">
        <v>236</v>
      </c>
      <c r="D71" s="5" t="s">
        <v>35</v>
      </c>
      <c r="E71" s="26" t="str">
        <f>Data!E63</f>
        <v>[contacts-read-PW]</v>
      </c>
      <c r="F71" s="9" t="s">
        <v>249</v>
      </c>
    </row>
    <row r="72" spans="2:6" ht="15" x14ac:dyDescent="0.25">
      <c r="B72" s="432"/>
      <c r="C72" s="93" t="s">
        <v>237</v>
      </c>
      <c r="D72" s="5" t="s">
        <v>35</v>
      </c>
      <c r="E72" s="4" t="s">
        <v>45</v>
      </c>
      <c r="F72" s="9" t="s">
        <v>249</v>
      </c>
    </row>
    <row r="74" spans="2:6" ht="15" customHeight="1" x14ac:dyDescent="0.25">
      <c r="B74" s="433" t="s">
        <v>253</v>
      </c>
      <c r="C74" s="93" t="s">
        <v>254</v>
      </c>
      <c r="D74" s="5" t="s">
        <v>35</v>
      </c>
      <c r="E74" s="4" t="str">
        <f>Data!D64</f>
        <v>events</v>
      </c>
      <c r="F74" s="9" t="s">
        <v>509</v>
      </c>
    </row>
    <row r="75" spans="2:6" ht="15" x14ac:dyDescent="0.25">
      <c r="B75" s="434"/>
      <c r="C75" s="93" t="s">
        <v>255</v>
      </c>
      <c r="D75" s="5" t="s">
        <v>35</v>
      </c>
      <c r="E75" s="26" t="str">
        <f>Data!E64</f>
        <v>[events-writeaccessPW]</v>
      </c>
      <c r="F75" s="9" t="s">
        <v>509</v>
      </c>
    </row>
  </sheetData>
  <mergeCells count="6">
    <mergeCell ref="B3:B7"/>
    <mergeCell ref="B70:B72"/>
    <mergeCell ref="B64:B68"/>
    <mergeCell ref="B74:B75"/>
    <mergeCell ref="B9:B40"/>
    <mergeCell ref="B42:B60"/>
  </mergeCells>
  <conditionalFormatting sqref="B2">
    <cfRule type="cellIs" dxfId="22" priority="277" operator="equal">
      <formula>"Later"</formula>
    </cfRule>
    <cfRule type="cellIs" dxfId="21" priority="278" operator="equal">
      <formula>"x"</formula>
    </cfRule>
    <cfRule type="cellIs" dxfId="20" priority="279" operator="equal">
      <formula>"ok"</formula>
    </cfRule>
  </conditionalFormatting>
  <conditionalFormatting sqref="D1:D13">
    <cfRule type="cellIs" dxfId="19" priority="4" operator="equal">
      <formula>"Später"</formula>
    </cfRule>
    <cfRule type="cellIs" dxfId="18" priority="5" operator="equal">
      <formula>"x"</formula>
    </cfRule>
    <cfRule type="cellIs" dxfId="17" priority="6" operator="equal">
      <formula>"ok"</formula>
    </cfRule>
  </conditionalFormatting>
  <conditionalFormatting sqref="D15:D40">
    <cfRule type="cellIs" dxfId="16" priority="1" operator="equal">
      <formula>"Später"</formula>
    </cfRule>
    <cfRule type="cellIs" dxfId="15" priority="2" operator="equal">
      <formula>"x"</formula>
    </cfRule>
    <cfRule type="cellIs" dxfId="14" priority="3" operator="equal">
      <formula>"ok"</formula>
    </cfRule>
  </conditionalFormatting>
  <conditionalFormatting sqref="D42:D1048576">
    <cfRule type="cellIs" dxfId="13" priority="7" operator="equal">
      <formula>"Später"</formula>
    </cfRule>
    <cfRule type="cellIs" dxfId="12" priority="8" operator="equal">
      <formula>"x"</formula>
    </cfRule>
    <cfRule type="cellIs" dxfId="11" priority="9" operator="equal">
      <formula>"ok"</formula>
    </cfRule>
  </conditionalFormatting>
  <dataValidations count="2">
    <dataValidation type="list" allowBlank="1" showInputMessage="1" showErrorMessage="1" sqref="D1:D37 D40:D1048576" xr:uid="{65473F02-6CA3-4A32-A7D8-B0FF38EA0615}">
      <formula1>$H$2:$H$6</formula1>
    </dataValidation>
    <dataValidation type="list" allowBlank="1" showInputMessage="1" showErrorMessage="1" sqref="D38:D39" xr:uid="{0FE4A258-E568-496C-BEF8-154F336A3BB6}">
      <formula1>$H$2:$H$7</formula1>
    </dataValidation>
  </dataValidations>
  <pageMargins left="0.7" right="0.7" top="0.78740157499999996" bottom="0.78740157499999996"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5B70A-D37E-48D5-8AA4-D4ECE8C14A6E}">
  <sheetPr codeName="Tabelle5"/>
  <dimension ref="A2:G58"/>
  <sheetViews>
    <sheetView zoomScale="85" zoomScaleNormal="85" workbookViewId="0"/>
  </sheetViews>
  <sheetFormatPr baseColWidth="10" defaultColWidth="11.42578125" defaultRowHeight="15" x14ac:dyDescent="0.25"/>
  <cols>
    <col min="1" max="1" width="5.140625" style="1" customWidth="1"/>
    <col min="2" max="2" width="49.140625" style="1" customWidth="1"/>
    <col min="3" max="3" width="15.7109375" style="3" bestFit="1" customWidth="1"/>
    <col min="4" max="4" width="91.140625" style="1" customWidth="1"/>
    <col min="5" max="5" width="99.85546875" style="1" bestFit="1" customWidth="1"/>
    <col min="6" max="6" width="9.140625" style="1" customWidth="1"/>
    <col min="7" max="7" width="7" style="1" hidden="1" customWidth="1"/>
    <col min="8" max="16384" width="11.42578125" style="1"/>
  </cols>
  <sheetData>
    <row r="2" spans="1:7" x14ac:dyDescent="0.25">
      <c r="B2" s="11" t="s">
        <v>34</v>
      </c>
      <c r="C2" s="10" t="s">
        <v>31</v>
      </c>
      <c r="D2" s="11" t="s">
        <v>32</v>
      </c>
      <c r="E2" s="11" t="s">
        <v>33</v>
      </c>
    </row>
    <row r="3" spans="1:7" x14ac:dyDescent="0.25">
      <c r="B3" s="4" t="s">
        <v>469</v>
      </c>
      <c r="C3" s="5" t="s">
        <v>35</v>
      </c>
      <c r="D3" s="359" t="s">
        <v>553</v>
      </c>
      <c r="E3" s="9" t="s">
        <v>164</v>
      </c>
      <c r="G3" s="1" t="s">
        <v>35</v>
      </c>
    </row>
    <row r="4" spans="1:7" x14ac:dyDescent="0.25">
      <c r="B4" s="4" t="s">
        <v>470</v>
      </c>
      <c r="C4" s="5" t="s">
        <v>35</v>
      </c>
      <c r="D4" s="359" t="s">
        <v>554</v>
      </c>
      <c r="E4" s="9" t="s">
        <v>25</v>
      </c>
      <c r="G4" s="1" t="s">
        <v>7</v>
      </c>
    </row>
    <row r="5" spans="1:7" x14ac:dyDescent="0.25">
      <c r="B5" s="4" t="s">
        <v>556</v>
      </c>
      <c r="C5" s="5" t="s">
        <v>35</v>
      </c>
      <c r="D5" s="360" t="s">
        <v>869</v>
      </c>
      <c r="E5" s="9"/>
      <c r="G5" s="1" t="s">
        <v>27</v>
      </c>
    </row>
    <row r="6" spans="1:7" x14ac:dyDescent="0.25">
      <c r="G6" s="1" t="s">
        <v>36</v>
      </c>
    </row>
    <row r="7" spans="1:7" x14ac:dyDescent="0.25">
      <c r="A7" s="2"/>
      <c r="B7" s="5" t="s">
        <v>1</v>
      </c>
      <c r="C7" s="5" t="s">
        <v>35</v>
      </c>
      <c r="D7" s="7"/>
      <c r="E7" s="15"/>
    </row>
    <row r="8" spans="1:7" ht="13.5" customHeight="1" x14ac:dyDescent="0.25">
      <c r="A8" s="2"/>
      <c r="B8" s="5" t="s">
        <v>0</v>
      </c>
      <c r="C8" s="5" t="s">
        <v>35</v>
      </c>
      <c r="D8" s="361" t="s">
        <v>870</v>
      </c>
      <c r="E8" s="15"/>
    </row>
    <row r="10" spans="1:7" x14ac:dyDescent="0.25">
      <c r="A10" s="2"/>
      <c r="B10" s="5" t="s">
        <v>780</v>
      </c>
      <c r="C10" s="5" t="s">
        <v>35</v>
      </c>
      <c r="D10" s="5" t="s">
        <v>866</v>
      </c>
      <c r="E10" s="15"/>
    </row>
    <row r="11" spans="1:7" x14ac:dyDescent="0.25">
      <c r="A11" s="2"/>
      <c r="B11" s="5" t="s">
        <v>781</v>
      </c>
      <c r="C11" s="5" t="s">
        <v>35</v>
      </c>
      <c r="D11" s="374" t="s">
        <v>558</v>
      </c>
      <c r="E11" s="15"/>
    </row>
    <row r="12" spans="1:7" x14ac:dyDescent="0.25">
      <c r="B12" s="4" t="s">
        <v>782</v>
      </c>
      <c r="C12" s="5" t="s">
        <v>35</v>
      </c>
      <c r="D12" s="4" t="str">
        <f>"wss://"&amp;Data!U5&amp;"/"&amp;Data!D11&amp;"/"&amp;'Apps Objects'!$C$7&amp;"/sysclients"</f>
        <v>wss://apps.example.com/sip-domain.com/devices/sysclients</v>
      </c>
      <c r="E12" s="15"/>
    </row>
    <row r="14" spans="1:7" x14ac:dyDescent="0.25">
      <c r="B14" s="4" t="s">
        <v>676</v>
      </c>
    </row>
    <row r="15" spans="1:7" x14ac:dyDescent="0.25">
      <c r="B15" s="4" t="s">
        <v>700</v>
      </c>
      <c r="C15" s="5" t="s">
        <v>35</v>
      </c>
      <c r="D15" s="4"/>
      <c r="E15" s="9"/>
    </row>
    <row r="17" spans="1:5" x14ac:dyDescent="0.25">
      <c r="A17" s="2"/>
      <c r="B17" s="5" t="s">
        <v>783</v>
      </c>
      <c r="C17" s="5" t="s">
        <v>35</v>
      </c>
      <c r="D17" s="7" t="s">
        <v>698</v>
      </c>
      <c r="E17" s="15" t="s">
        <v>26</v>
      </c>
    </row>
    <row r="18" spans="1:5" x14ac:dyDescent="0.25">
      <c r="A18" s="2"/>
      <c r="B18" s="5" t="s">
        <v>784</v>
      </c>
      <c r="C18" s="5" t="s">
        <v>35</v>
      </c>
      <c r="D18" s="7"/>
      <c r="E18" s="15" t="s">
        <v>472</v>
      </c>
    </row>
    <row r="20" spans="1:5" x14ac:dyDescent="0.25">
      <c r="A20" s="2"/>
      <c r="B20" s="5" t="s">
        <v>9</v>
      </c>
      <c r="C20" s="5" t="s">
        <v>35</v>
      </c>
      <c r="D20" s="5"/>
      <c r="E20" s="15"/>
    </row>
    <row r="22" spans="1:5" x14ac:dyDescent="0.25">
      <c r="A22" s="2"/>
      <c r="B22" s="5" t="s">
        <v>785</v>
      </c>
      <c r="C22" s="5"/>
      <c r="D22" s="7" t="s">
        <v>454</v>
      </c>
      <c r="E22" s="15" t="s">
        <v>362</v>
      </c>
    </row>
    <row r="23" spans="1:5" x14ac:dyDescent="0.25">
      <c r="A23" s="2"/>
      <c r="B23" s="5" t="s">
        <v>860</v>
      </c>
      <c r="C23" s="5"/>
      <c r="D23" s="7" t="s">
        <v>454</v>
      </c>
      <c r="E23" s="15" t="s">
        <v>362</v>
      </c>
    </row>
    <row r="24" spans="1:5" x14ac:dyDescent="0.25">
      <c r="A24" s="2"/>
      <c r="B24" s="5" t="s">
        <v>786</v>
      </c>
      <c r="C24" s="5" t="s">
        <v>35</v>
      </c>
      <c r="D24" s="7"/>
      <c r="E24" s="15" t="s">
        <v>561</v>
      </c>
    </row>
    <row r="25" spans="1:5" x14ac:dyDescent="0.25">
      <c r="A25" s="2"/>
      <c r="B25" s="5" t="s">
        <v>861</v>
      </c>
      <c r="C25" s="5" t="s">
        <v>35</v>
      </c>
      <c r="D25" s="361" t="s">
        <v>555</v>
      </c>
      <c r="E25" s="15"/>
    </row>
    <row r="26" spans="1:5" x14ac:dyDescent="0.25">
      <c r="A26" s="2"/>
      <c r="B26" s="5" t="s">
        <v>862</v>
      </c>
      <c r="C26" s="5" t="s">
        <v>35</v>
      </c>
      <c r="D26" s="361" t="s">
        <v>557</v>
      </c>
      <c r="E26" s="15"/>
    </row>
    <row r="27" spans="1:5" x14ac:dyDescent="0.25">
      <c r="A27" s="2"/>
      <c r="B27" s="5" t="s">
        <v>787</v>
      </c>
      <c r="C27" s="5" t="s">
        <v>35</v>
      </c>
      <c r="D27" s="5" t="s">
        <v>560</v>
      </c>
      <c r="E27" s="15" t="s">
        <v>559</v>
      </c>
    </row>
    <row r="28" spans="1:5" x14ac:dyDescent="0.25">
      <c r="A28" s="2"/>
      <c r="B28" s="5" t="s">
        <v>788</v>
      </c>
      <c r="C28" s="5" t="s">
        <v>35</v>
      </c>
      <c r="D28" s="374"/>
      <c r="E28" s="15" t="s">
        <v>562</v>
      </c>
    </row>
    <row r="29" spans="1:5" x14ac:dyDescent="0.25">
      <c r="A29" s="2"/>
      <c r="B29" s="5" t="s">
        <v>789</v>
      </c>
      <c r="C29" s="5" t="s">
        <v>35</v>
      </c>
      <c r="D29" s="374"/>
      <c r="E29" s="15" t="s">
        <v>563</v>
      </c>
    </row>
    <row r="31" spans="1:5" x14ac:dyDescent="0.25">
      <c r="A31" s="2"/>
      <c r="B31" s="5" t="s">
        <v>790</v>
      </c>
      <c r="C31" s="5" t="s">
        <v>35</v>
      </c>
      <c r="D31" s="374"/>
      <c r="E31" s="15" t="s">
        <v>564</v>
      </c>
    </row>
    <row r="32" spans="1:5" x14ac:dyDescent="0.25">
      <c r="A32" s="2"/>
      <c r="B32" s="5" t="s">
        <v>791</v>
      </c>
      <c r="C32" s="5" t="s">
        <v>35</v>
      </c>
      <c r="D32" s="374"/>
      <c r="E32" s="15" t="s">
        <v>564</v>
      </c>
    </row>
    <row r="34" spans="1:5" x14ac:dyDescent="0.25">
      <c r="A34" s="2"/>
      <c r="B34" s="5" t="s">
        <v>792</v>
      </c>
      <c r="C34" s="5" t="s">
        <v>35</v>
      </c>
      <c r="D34" s="7" t="s">
        <v>471</v>
      </c>
      <c r="E34" s="15" t="s">
        <v>471</v>
      </c>
    </row>
    <row r="35" spans="1:5" x14ac:dyDescent="0.25">
      <c r="A35" s="2"/>
      <c r="B35" s="5" t="s">
        <v>851</v>
      </c>
      <c r="C35" s="5" t="s">
        <v>35</v>
      </c>
      <c r="D35" s="6">
        <v>80</v>
      </c>
      <c r="E35" s="9"/>
    </row>
    <row r="36" spans="1:5" x14ac:dyDescent="0.25">
      <c r="A36" s="2"/>
      <c r="B36" s="5" t="s">
        <v>852</v>
      </c>
      <c r="C36" s="5" t="s">
        <v>35</v>
      </c>
      <c r="D36" s="6">
        <v>443</v>
      </c>
      <c r="E36" s="9"/>
    </row>
    <row r="37" spans="1:5" x14ac:dyDescent="0.25">
      <c r="A37" s="2"/>
      <c r="B37" s="5" t="s">
        <v>793</v>
      </c>
      <c r="C37" s="5" t="s">
        <v>35</v>
      </c>
      <c r="D37" s="361" t="s">
        <v>572</v>
      </c>
      <c r="E37" s="15"/>
    </row>
    <row r="38" spans="1:5" x14ac:dyDescent="0.25">
      <c r="A38" s="2"/>
      <c r="B38" s="5" t="s">
        <v>794</v>
      </c>
      <c r="C38" s="5" t="s">
        <v>35</v>
      </c>
      <c r="D38" s="378">
        <f ca="1">NOW()</f>
        <v>45327.893817824071</v>
      </c>
      <c r="E38" s="15" t="s">
        <v>565</v>
      </c>
    </row>
    <row r="39" spans="1:5" x14ac:dyDescent="0.25">
      <c r="A39" s="2"/>
      <c r="B39" s="5" t="s">
        <v>853</v>
      </c>
      <c r="C39" s="5" t="s">
        <v>35</v>
      </c>
      <c r="D39" s="7" t="s">
        <v>690</v>
      </c>
      <c r="E39" s="45" t="s">
        <v>690</v>
      </c>
    </row>
    <row r="40" spans="1:5" x14ac:dyDescent="0.25">
      <c r="A40" s="2"/>
      <c r="B40" s="5" t="s">
        <v>796</v>
      </c>
      <c r="C40" s="5"/>
      <c r="D40" s="7" t="s">
        <v>454</v>
      </c>
      <c r="E40" s="15" t="s">
        <v>362</v>
      </c>
    </row>
    <row r="41" spans="1:5" x14ac:dyDescent="0.25">
      <c r="A41" s="2"/>
      <c r="B41" s="2"/>
      <c r="C41" s="2"/>
      <c r="D41" s="2"/>
      <c r="E41" s="2"/>
    </row>
    <row r="42" spans="1:5" x14ac:dyDescent="0.25">
      <c r="B42" s="5" t="s">
        <v>854</v>
      </c>
      <c r="E42" s="2"/>
    </row>
    <row r="43" spans="1:5" x14ac:dyDescent="0.25">
      <c r="B43" s="5" t="s">
        <v>14</v>
      </c>
      <c r="C43" s="5" t="s">
        <v>35</v>
      </c>
      <c r="D43" s="6" t="s">
        <v>298</v>
      </c>
      <c r="E43" s="15"/>
    </row>
    <row r="44" spans="1:5" x14ac:dyDescent="0.25">
      <c r="B44" s="5" t="s">
        <v>15</v>
      </c>
      <c r="C44" s="5" t="s">
        <v>35</v>
      </c>
      <c r="D44" s="6">
        <v>1300</v>
      </c>
      <c r="E44" s="15"/>
    </row>
    <row r="45" spans="1:5" x14ac:dyDescent="0.25">
      <c r="B45" s="5" t="s">
        <v>16</v>
      </c>
      <c r="C45" s="5" t="s">
        <v>35</v>
      </c>
      <c r="D45" s="6" t="s">
        <v>298</v>
      </c>
      <c r="E45" s="15"/>
    </row>
    <row r="46" spans="1:5" x14ac:dyDescent="0.25">
      <c r="B46" s="5" t="s">
        <v>17</v>
      </c>
      <c r="C46" s="5" t="s">
        <v>35</v>
      </c>
      <c r="D46" s="6" t="s">
        <v>298</v>
      </c>
      <c r="E46" s="15"/>
    </row>
    <row r="47" spans="1:5" x14ac:dyDescent="0.25">
      <c r="B47" s="5" t="s">
        <v>18</v>
      </c>
      <c r="C47" s="5" t="s">
        <v>35</v>
      </c>
      <c r="D47" s="6" t="s">
        <v>298</v>
      </c>
      <c r="E47" s="15"/>
    </row>
    <row r="48" spans="1:5" x14ac:dyDescent="0.25">
      <c r="B48" s="5" t="s">
        <v>19</v>
      </c>
      <c r="C48" s="5" t="s">
        <v>35</v>
      </c>
      <c r="D48" s="6">
        <v>636</v>
      </c>
      <c r="E48" s="15"/>
    </row>
    <row r="49" spans="2:5" x14ac:dyDescent="0.25">
      <c r="B49" s="5" t="s">
        <v>20</v>
      </c>
      <c r="C49" s="5" t="s">
        <v>35</v>
      </c>
      <c r="D49" s="6" t="s">
        <v>298</v>
      </c>
      <c r="E49" s="15"/>
    </row>
    <row r="50" spans="2:5" x14ac:dyDescent="0.25">
      <c r="B50" s="5" t="s">
        <v>21</v>
      </c>
      <c r="C50" s="5" t="s">
        <v>35</v>
      </c>
      <c r="D50" s="313">
        <v>8443</v>
      </c>
      <c r="E50" s="15" t="s">
        <v>176</v>
      </c>
    </row>
    <row r="51" spans="2:5" x14ac:dyDescent="0.25">
      <c r="B51" s="5" t="s">
        <v>23</v>
      </c>
      <c r="C51" s="5" t="s">
        <v>35</v>
      </c>
      <c r="D51" s="6">
        <v>10</v>
      </c>
      <c r="E51" s="15" t="s">
        <v>510</v>
      </c>
    </row>
    <row r="52" spans="2:5" x14ac:dyDescent="0.25">
      <c r="B52" s="5" t="s">
        <v>24</v>
      </c>
      <c r="C52" s="5" t="s">
        <v>35</v>
      </c>
      <c r="D52" s="6">
        <v>20</v>
      </c>
      <c r="E52" s="15" t="s">
        <v>510</v>
      </c>
    </row>
    <row r="54" spans="2:5" x14ac:dyDescent="0.25">
      <c r="B54" s="5" t="s">
        <v>8</v>
      </c>
      <c r="E54" s="2"/>
    </row>
    <row r="55" spans="2:5" x14ac:dyDescent="0.25">
      <c r="B55" s="5" t="s">
        <v>855</v>
      </c>
      <c r="C55" s="5" t="s">
        <v>35</v>
      </c>
      <c r="D55" s="6"/>
      <c r="E55" s="15"/>
    </row>
    <row r="56" spans="2:5" x14ac:dyDescent="0.25">
      <c r="B56" s="5" t="s">
        <v>73</v>
      </c>
      <c r="C56" s="5" t="s">
        <v>35</v>
      </c>
      <c r="D56" s="6" t="s">
        <v>695</v>
      </c>
      <c r="E56" s="15" t="s">
        <v>511</v>
      </c>
    </row>
    <row r="57" spans="2:5" x14ac:dyDescent="0.25">
      <c r="B57" s="5" t="s">
        <v>735</v>
      </c>
      <c r="C57" s="5" t="s">
        <v>35</v>
      </c>
      <c r="D57" s="71" t="str">
        <f>Data!D60</f>
        <v>turn</v>
      </c>
      <c r="E57" s="15"/>
    </row>
    <row r="58" spans="2:5" x14ac:dyDescent="0.25">
      <c r="B58" s="5" t="s">
        <v>736</v>
      </c>
      <c r="C58" s="5" t="s">
        <v>35</v>
      </c>
      <c r="D58" s="71" t="str">
        <f>Data!E60</f>
        <v>[turn-PW]</v>
      </c>
      <c r="E58" s="15"/>
    </row>
  </sheetData>
  <conditionalFormatting sqref="C1:C58">
    <cfRule type="cellIs" dxfId="10" priority="1" operator="equal">
      <formula>"Later"</formula>
    </cfRule>
    <cfRule type="cellIs" dxfId="9" priority="2" operator="equal">
      <formula>"x"</formula>
    </cfRule>
    <cfRule type="cellIs" dxfId="8" priority="3" operator="equal">
      <formula>"ok"</formula>
    </cfRule>
  </conditionalFormatting>
  <conditionalFormatting sqref="C63:C1048576">
    <cfRule type="cellIs" dxfId="7" priority="115" operator="equal">
      <formula>"Later"</formula>
    </cfRule>
    <cfRule type="cellIs" dxfId="6" priority="116" operator="equal">
      <formula>"x"</formula>
    </cfRule>
    <cfRule type="cellIs" dxfId="5" priority="117" operator="equal">
      <formula>"ok"</formula>
    </cfRule>
  </conditionalFormatting>
  <dataValidations count="2">
    <dataValidation type="list" allowBlank="1" showInputMessage="1" showErrorMessage="1" sqref="C65:C1521 C3:C64" xr:uid="{5231BF88-409A-4DD3-81EB-69AC3E62868F}">
      <formula1>$G$3:$G$7</formula1>
    </dataValidation>
    <dataValidation type="list" allowBlank="1" showInputMessage="1" showErrorMessage="1" sqref="C1522:C1048576" xr:uid="{AF4075F7-AF23-4035-B35F-FED1DBF13E86}">
      <formula1>$G$3:$G$6</formula1>
    </dataValidation>
  </dataValidations>
  <pageMargins left="0.7" right="0.7" top="0.78740157499999996" bottom="0.78740157499999996"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dimension ref="A2:N107"/>
  <sheetViews>
    <sheetView zoomScale="85" zoomScaleNormal="85" workbookViewId="0">
      <selection activeCell="D10" sqref="D10:D24"/>
    </sheetView>
  </sheetViews>
  <sheetFormatPr baseColWidth="10" defaultColWidth="11.42578125" defaultRowHeight="15" outlineLevelRow="1" x14ac:dyDescent="0.25"/>
  <cols>
    <col min="1" max="1" width="1.7109375" style="1" customWidth="1"/>
    <col min="2" max="2" width="4" style="99" customWidth="1"/>
    <col min="3" max="3" width="24.5703125" style="1" bestFit="1" customWidth="1"/>
    <col min="4" max="4" width="32.42578125" style="1" bestFit="1" customWidth="1"/>
    <col min="5" max="5" width="35" style="1" bestFit="1" customWidth="1"/>
    <col min="6" max="6" width="18.42578125" style="1" bestFit="1" customWidth="1"/>
    <col min="7" max="7" width="10.42578125" style="1" bestFit="1" customWidth="1"/>
    <col min="8" max="8" width="4.7109375" style="1" bestFit="1" customWidth="1"/>
    <col min="9" max="9" width="72.5703125" style="1" customWidth="1"/>
    <col min="10" max="10" width="1.7109375" style="1" customWidth="1"/>
    <col min="11" max="11" width="11" style="1" customWidth="1"/>
    <col min="12" max="13" width="11.42578125" style="1"/>
    <col min="14" max="14" width="11.5703125" style="1" hidden="1" customWidth="1"/>
    <col min="15" max="16384" width="11.42578125" style="1"/>
  </cols>
  <sheetData>
    <row r="2" spans="1:14" ht="18.75" x14ac:dyDescent="0.3">
      <c r="D2" s="453" t="s">
        <v>232</v>
      </c>
      <c r="E2" s="454"/>
      <c r="F2" s="454"/>
      <c r="G2" s="454"/>
      <c r="H2" s="454"/>
      <c r="I2" s="454"/>
    </row>
    <row r="3" spans="1:14" ht="18.75" x14ac:dyDescent="0.3">
      <c r="D3" s="95" t="s">
        <v>233</v>
      </c>
      <c r="E3" s="96"/>
      <c r="F3" s="96"/>
      <c r="G3" s="96"/>
      <c r="H3" s="96"/>
      <c r="I3" s="96"/>
    </row>
    <row r="4" spans="1:14" ht="15.75" thickBot="1" x14ac:dyDescent="0.3">
      <c r="N4" s="1" t="s">
        <v>35</v>
      </c>
    </row>
    <row r="5" spans="1:14" ht="15.75" thickBot="1" x14ac:dyDescent="0.3">
      <c r="B5" s="357" t="s">
        <v>330</v>
      </c>
      <c r="C5" s="358"/>
      <c r="D5" s="61" t="s">
        <v>65</v>
      </c>
      <c r="E5" s="62" t="s">
        <v>161</v>
      </c>
      <c r="F5" s="62" t="s">
        <v>868</v>
      </c>
      <c r="G5" s="62" t="s">
        <v>187</v>
      </c>
      <c r="H5" s="63" t="s">
        <v>203</v>
      </c>
      <c r="I5" s="63" t="s">
        <v>202</v>
      </c>
      <c r="J5" s="17"/>
      <c r="K5" s="66" t="s">
        <v>31</v>
      </c>
      <c r="N5" s="2" t="s">
        <v>7</v>
      </c>
    </row>
    <row r="6" spans="1:14" outlineLevel="1" x14ac:dyDescent="0.25">
      <c r="A6" s="24"/>
      <c r="B6" s="100"/>
      <c r="C6" s="64" t="s">
        <v>189</v>
      </c>
      <c r="D6" s="297" t="str">
        <f>Data!D19</f>
        <v>apps.example.com</v>
      </c>
      <c r="E6" s="53" t="str">
        <f>"/"&amp;Data!D11</f>
        <v>/sip-domain.com</v>
      </c>
      <c r="F6" s="296" t="str">
        <f>Data!D18</f>
        <v>192.168.178.215</v>
      </c>
      <c r="G6" s="53" t="s">
        <v>702</v>
      </c>
      <c r="H6" s="56"/>
      <c r="I6" s="67" t="s">
        <v>204</v>
      </c>
      <c r="J6" s="16"/>
      <c r="K6" s="46" t="s">
        <v>35</v>
      </c>
      <c r="N6" s="2" t="s">
        <v>27</v>
      </c>
    </row>
    <row r="7" spans="1:14" outlineLevel="1" x14ac:dyDescent="0.25">
      <c r="A7" s="24"/>
      <c r="B7" s="100"/>
      <c r="C7" s="118" t="s">
        <v>197</v>
      </c>
      <c r="D7" s="297" t="str">
        <f>Data!D11</f>
        <v>sip-domain.com</v>
      </c>
      <c r="E7" s="52"/>
      <c r="F7" s="296" t="str">
        <f>Data!D18</f>
        <v>192.168.178.215</v>
      </c>
      <c r="G7" s="53" t="s">
        <v>703</v>
      </c>
      <c r="H7" s="57"/>
      <c r="I7" s="68" t="s">
        <v>205</v>
      </c>
      <c r="J7" s="16"/>
      <c r="K7" s="51" t="s">
        <v>35</v>
      </c>
      <c r="N7" s="2" t="s">
        <v>36</v>
      </c>
    </row>
    <row r="8" spans="1:14" x14ac:dyDescent="0.25">
      <c r="A8" s="24"/>
      <c r="B8" s="100"/>
      <c r="C8" s="289"/>
      <c r="D8" s="287"/>
      <c r="E8" s="16"/>
      <c r="F8" s="287"/>
      <c r="G8" s="16"/>
      <c r="H8" s="16"/>
      <c r="I8" s="16"/>
      <c r="J8" s="16"/>
      <c r="K8" s="49"/>
      <c r="N8" s="2"/>
    </row>
    <row r="9" spans="1:14" x14ac:dyDescent="0.25">
      <c r="A9" s="24"/>
      <c r="B9" s="357" t="s">
        <v>246</v>
      </c>
      <c r="C9" s="357"/>
      <c r="D9" s="287"/>
      <c r="E9" s="16"/>
      <c r="F9" s="16"/>
      <c r="G9" s="16"/>
      <c r="H9" s="16"/>
      <c r="I9" s="16"/>
      <c r="J9" s="16"/>
      <c r="K9" s="49"/>
      <c r="N9" s="2"/>
    </row>
    <row r="10" spans="1:14" s="2" customFormat="1" outlineLevel="1" x14ac:dyDescent="0.25">
      <c r="B10" s="99"/>
      <c r="C10" s="440" t="s">
        <v>193</v>
      </c>
      <c r="D10" s="447" t="str">
        <f>Data!D22</f>
        <v>pbx.example.com</v>
      </c>
      <c r="E10" s="90" t="s">
        <v>75</v>
      </c>
      <c r="F10" s="285" t="str">
        <f>Data!$D$21</f>
        <v>192.168.178.214</v>
      </c>
      <c r="G10" s="90" t="s">
        <v>702</v>
      </c>
      <c r="H10" s="98" t="s">
        <v>196</v>
      </c>
      <c r="I10" s="444" t="s">
        <v>229</v>
      </c>
      <c r="J10" s="49"/>
      <c r="K10" s="50" t="s">
        <v>35</v>
      </c>
    </row>
    <row r="11" spans="1:14" s="2" customFormat="1" ht="15.75" customHeight="1" outlineLevel="1" x14ac:dyDescent="0.25">
      <c r="B11" s="99"/>
      <c r="C11" s="441"/>
      <c r="D11" s="450"/>
      <c r="E11" s="54" t="s">
        <v>63</v>
      </c>
      <c r="F11" s="382" t="str">
        <f>Data!$D$21</f>
        <v>192.168.178.214</v>
      </c>
      <c r="G11" s="54" t="s">
        <v>702</v>
      </c>
      <c r="H11" s="58"/>
      <c r="I11" s="445"/>
      <c r="J11" s="49"/>
      <c r="K11" s="50" t="s">
        <v>35</v>
      </c>
    </row>
    <row r="12" spans="1:14" s="2" customFormat="1" outlineLevel="1" x14ac:dyDescent="0.25">
      <c r="B12" s="99"/>
      <c r="C12" s="441"/>
      <c r="D12" s="450"/>
      <c r="E12" s="54" t="s">
        <v>62</v>
      </c>
      <c r="F12" s="382" t="str">
        <f>Data!$D$21</f>
        <v>192.168.178.214</v>
      </c>
      <c r="G12" s="54" t="s">
        <v>702</v>
      </c>
      <c r="H12" s="58"/>
      <c r="I12" s="445"/>
      <c r="J12" s="49"/>
      <c r="K12" s="51" t="s">
        <v>35</v>
      </c>
    </row>
    <row r="13" spans="1:14" s="2" customFormat="1" outlineLevel="1" x14ac:dyDescent="0.25">
      <c r="B13" s="99"/>
      <c r="C13" s="441"/>
      <c r="D13" s="450"/>
      <c r="E13" s="54" t="s">
        <v>61</v>
      </c>
      <c r="F13" s="382" t="str">
        <f>Data!$D$21</f>
        <v>192.168.178.214</v>
      </c>
      <c r="G13" s="54" t="s">
        <v>702</v>
      </c>
      <c r="H13" s="58"/>
      <c r="I13" s="445"/>
      <c r="J13" s="49"/>
      <c r="K13" s="51" t="s">
        <v>35</v>
      </c>
    </row>
    <row r="14" spans="1:14" s="2" customFormat="1" outlineLevel="1" x14ac:dyDescent="0.25">
      <c r="B14" s="99"/>
      <c r="C14" s="441"/>
      <c r="D14" s="450"/>
      <c r="E14" s="54" t="s">
        <v>226</v>
      </c>
      <c r="F14" s="382" t="str">
        <f>Data!$D$21</f>
        <v>192.168.178.214</v>
      </c>
      <c r="G14" s="54" t="s">
        <v>702</v>
      </c>
      <c r="H14" s="58"/>
      <c r="I14" s="445"/>
      <c r="J14" s="49"/>
      <c r="K14" s="51" t="s">
        <v>35</v>
      </c>
    </row>
    <row r="15" spans="1:14" s="2" customFormat="1" outlineLevel="1" x14ac:dyDescent="0.25">
      <c r="B15" s="99"/>
      <c r="C15" s="441"/>
      <c r="D15" s="450"/>
      <c r="E15" s="54" t="s">
        <v>60</v>
      </c>
      <c r="F15" s="382" t="str">
        <f>Data!$D$21</f>
        <v>192.168.178.214</v>
      </c>
      <c r="G15" s="54" t="s">
        <v>702</v>
      </c>
      <c r="H15" s="58"/>
      <c r="I15" s="445"/>
      <c r="J15" s="49"/>
      <c r="K15" s="51" t="s">
        <v>35</v>
      </c>
    </row>
    <row r="16" spans="1:14" s="2" customFormat="1" outlineLevel="1" x14ac:dyDescent="0.25">
      <c r="B16" s="99"/>
      <c r="C16" s="441"/>
      <c r="D16" s="450"/>
      <c r="E16" s="54" t="s">
        <v>701</v>
      </c>
      <c r="F16" s="382" t="str">
        <f>Data!$D$21</f>
        <v>192.168.178.214</v>
      </c>
      <c r="G16" s="54" t="s">
        <v>702</v>
      </c>
      <c r="H16" s="58"/>
      <c r="I16" s="445"/>
      <c r="J16" s="49"/>
      <c r="K16" s="51" t="s">
        <v>35</v>
      </c>
    </row>
    <row r="17" spans="1:14" s="2" customFormat="1" outlineLevel="1" x14ac:dyDescent="0.25">
      <c r="B17" s="99"/>
      <c r="C17" s="441"/>
      <c r="D17" s="450"/>
      <c r="E17" s="54" t="s">
        <v>59</v>
      </c>
      <c r="F17" s="382" t="str">
        <f>Data!$D$21</f>
        <v>192.168.178.214</v>
      </c>
      <c r="G17" s="54" t="s">
        <v>702</v>
      </c>
      <c r="H17" s="58"/>
      <c r="I17" s="445"/>
      <c r="J17" s="49"/>
      <c r="K17" s="51" t="s">
        <v>35</v>
      </c>
    </row>
    <row r="18" spans="1:14" s="2" customFormat="1" outlineLevel="1" x14ac:dyDescent="0.25">
      <c r="B18" s="99"/>
      <c r="C18" s="441"/>
      <c r="D18" s="450"/>
      <c r="E18" s="54" t="s">
        <v>74</v>
      </c>
      <c r="F18" s="382" t="str">
        <f>Data!$D$21</f>
        <v>192.168.178.214</v>
      </c>
      <c r="G18" s="54" t="s">
        <v>702</v>
      </c>
      <c r="H18" s="58"/>
      <c r="I18" s="446"/>
      <c r="J18" s="49"/>
      <c r="K18" s="51" t="s">
        <v>35</v>
      </c>
    </row>
    <row r="19" spans="1:14" s="2" customFormat="1" outlineLevel="1" x14ac:dyDescent="0.25">
      <c r="B19" s="99"/>
      <c r="C19" s="441"/>
      <c r="D19" s="450"/>
      <c r="E19" s="54" t="s">
        <v>225</v>
      </c>
      <c r="F19" s="382" t="str">
        <f>Data!$D$21</f>
        <v>192.168.178.214</v>
      </c>
      <c r="G19" s="54" t="s">
        <v>702</v>
      </c>
      <c r="H19" s="58"/>
      <c r="I19" s="91" t="s">
        <v>487</v>
      </c>
      <c r="J19" s="49"/>
      <c r="K19" s="51" t="s">
        <v>35</v>
      </c>
    </row>
    <row r="20" spans="1:14" s="2" customFormat="1" outlineLevel="1" x14ac:dyDescent="0.25">
      <c r="B20" s="99"/>
      <c r="C20" s="441"/>
      <c r="D20" s="450"/>
      <c r="E20" s="54" t="s">
        <v>223</v>
      </c>
      <c r="F20" s="382" t="str">
        <f>Data!$D$21</f>
        <v>192.168.178.214</v>
      </c>
      <c r="G20" s="54" t="s">
        <v>702</v>
      </c>
      <c r="H20" s="58"/>
      <c r="I20" s="91" t="s">
        <v>227</v>
      </c>
      <c r="J20" s="49"/>
      <c r="K20" s="51" t="s">
        <v>35</v>
      </c>
    </row>
    <row r="21" spans="1:14" s="2" customFormat="1" outlineLevel="1" x14ac:dyDescent="0.25">
      <c r="B21" s="99"/>
      <c r="C21" s="441"/>
      <c r="D21" s="450"/>
      <c r="E21" s="55" t="s">
        <v>224</v>
      </c>
      <c r="F21" s="397" t="str">
        <f>Data!$D$21</f>
        <v>192.168.178.214</v>
      </c>
      <c r="G21" s="55" t="s">
        <v>702</v>
      </c>
      <c r="H21" s="59"/>
      <c r="I21" s="92" t="s">
        <v>228</v>
      </c>
      <c r="J21" s="49"/>
      <c r="K21" s="51" t="s">
        <v>35</v>
      </c>
    </row>
    <row r="22" spans="1:14" s="2" customFormat="1" outlineLevel="1" x14ac:dyDescent="0.25">
      <c r="B22" s="99"/>
      <c r="C22" s="441"/>
      <c r="D22" s="450"/>
      <c r="E22" s="286" t="s">
        <v>350</v>
      </c>
      <c r="F22" s="285" t="str">
        <f>Data!$D$21</f>
        <v>192.168.178.214</v>
      </c>
      <c r="G22" s="90" t="s">
        <v>702</v>
      </c>
      <c r="H22" s="284"/>
      <c r="I22" s="437" t="s">
        <v>342</v>
      </c>
      <c r="J22" s="49"/>
      <c r="K22" s="51" t="s">
        <v>35</v>
      </c>
    </row>
    <row r="23" spans="1:14" s="2" customFormat="1" outlineLevel="1" x14ac:dyDescent="0.25">
      <c r="B23" s="99"/>
      <c r="C23" s="441"/>
      <c r="D23" s="450"/>
      <c r="E23" s="283" t="s">
        <v>349</v>
      </c>
      <c r="F23" s="382" t="str">
        <f>Data!$D$21</f>
        <v>192.168.178.214</v>
      </c>
      <c r="G23" s="54" t="s">
        <v>702</v>
      </c>
      <c r="H23" s="58"/>
      <c r="I23" s="438"/>
      <c r="J23" s="49"/>
      <c r="K23" s="51" t="s">
        <v>35</v>
      </c>
    </row>
    <row r="24" spans="1:14" s="2" customFormat="1" outlineLevel="1" x14ac:dyDescent="0.25">
      <c r="B24" s="99"/>
      <c r="C24" s="442"/>
      <c r="D24" s="451"/>
      <c r="E24" s="282" t="s">
        <v>348</v>
      </c>
      <c r="F24" s="397" t="str">
        <f>Data!$D$21</f>
        <v>192.168.178.214</v>
      </c>
      <c r="G24" s="55" t="s">
        <v>702</v>
      </c>
      <c r="H24" s="59"/>
      <c r="I24" s="439"/>
      <c r="J24" s="49"/>
      <c r="K24" s="51" t="s">
        <v>35</v>
      </c>
    </row>
    <row r="25" spans="1:14" s="2" customFormat="1" outlineLevel="1" x14ac:dyDescent="0.25">
      <c r="B25" s="99"/>
      <c r="C25" s="118" t="s">
        <v>195</v>
      </c>
      <c r="D25" s="295" t="str">
        <f>LEFT(Data!D51,SEARCH("\",Data!D51,1)-1)</f>
        <v>pbx.example.com</v>
      </c>
      <c r="E25" s="89"/>
      <c r="F25" s="397" t="str">
        <f>Data!$D$21</f>
        <v>192.168.178.214</v>
      </c>
      <c r="G25" s="53" t="s">
        <v>703</v>
      </c>
      <c r="H25" s="59"/>
      <c r="I25" s="69" t="s">
        <v>206</v>
      </c>
      <c r="J25" s="49"/>
      <c r="K25" s="51" t="s">
        <v>35</v>
      </c>
    </row>
    <row r="26" spans="1:14" s="2" customFormat="1" outlineLevel="1" x14ac:dyDescent="0.25">
      <c r="B26" s="99"/>
      <c r="C26" s="440" t="s">
        <v>192</v>
      </c>
      <c r="D26" s="295" t="str">
        <f>Data!D11&amp;""</f>
        <v>sip-domain.com</v>
      </c>
      <c r="E26" s="52"/>
      <c r="F26" s="397" t="str">
        <f>Data!$D$21</f>
        <v>192.168.178.214</v>
      </c>
      <c r="G26" s="25" t="s">
        <v>58</v>
      </c>
      <c r="H26" s="59"/>
      <c r="I26" s="69" t="s">
        <v>207</v>
      </c>
      <c r="J26" s="49"/>
      <c r="K26" s="51" t="s">
        <v>35</v>
      </c>
    </row>
    <row r="27" spans="1:14" outlineLevel="1" x14ac:dyDescent="0.25">
      <c r="C27" s="442"/>
      <c r="D27" s="294" t="str">
        <f>Data!D11&amp;"/"&amp;Data!D23</f>
        <v>sip-domain.com/berlin</v>
      </c>
      <c r="E27" s="52"/>
      <c r="F27" s="296" t="str">
        <f>Data!$D$21</f>
        <v>192.168.178.214</v>
      </c>
      <c r="G27" s="25" t="s">
        <v>58</v>
      </c>
      <c r="H27" s="60"/>
      <c r="I27" s="70" t="s">
        <v>208</v>
      </c>
      <c r="J27" s="16"/>
      <c r="K27" s="46" t="s">
        <v>35</v>
      </c>
    </row>
    <row r="28" spans="1:14" x14ac:dyDescent="0.25">
      <c r="A28" s="24"/>
      <c r="B28" s="100"/>
      <c r="C28" s="289"/>
      <c r="D28" s="287"/>
      <c r="E28" s="16"/>
      <c r="F28" s="287"/>
      <c r="G28" s="16"/>
      <c r="H28" s="16"/>
      <c r="I28" s="16"/>
      <c r="J28" s="16"/>
      <c r="K28" s="49"/>
      <c r="N28" s="2"/>
    </row>
    <row r="29" spans="1:14" x14ac:dyDescent="0.25">
      <c r="A29" s="24"/>
      <c r="B29" s="357" t="s">
        <v>323</v>
      </c>
      <c r="C29" s="357"/>
      <c r="D29" s="287"/>
      <c r="E29" s="16"/>
      <c r="F29" s="16"/>
      <c r="G29" s="16"/>
      <c r="H29" s="16"/>
      <c r="I29" s="16"/>
      <c r="J29" s="16"/>
      <c r="K29" s="49"/>
      <c r="N29" s="2"/>
    </row>
    <row r="30" spans="1:14" s="2" customFormat="1" outlineLevel="1" x14ac:dyDescent="0.25">
      <c r="B30" s="99"/>
      <c r="C30" s="440" t="s">
        <v>352</v>
      </c>
      <c r="D30" s="447" t="str">
        <f>Data!D26</f>
        <v>stdby.example.com</v>
      </c>
      <c r="E30" s="90" t="s">
        <v>75</v>
      </c>
      <c r="F30" s="285" t="str">
        <f>Data!$D$25</f>
        <v>192.168.1.12</v>
      </c>
      <c r="G30" s="90" t="s">
        <v>702</v>
      </c>
      <c r="H30" s="98" t="s">
        <v>196</v>
      </c>
      <c r="I30" s="444" t="s">
        <v>229</v>
      </c>
      <c r="J30" s="49"/>
      <c r="K30" s="50" t="s">
        <v>35</v>
      </c>
    </row>
    <row r="31" spans="1:14" s="2" customFormat="1" outlineLevel="1" x14ac:dyDescent="0.25">
      <c r="B31" s="99"/>
      <c r="C31" s="441"/>
      <c r="D31" s="450"/>
      <c r="E31" s="54" t="s">
        <v>63</v>
      </c>
      <c r="F31" s="382" t="str">
        <f>Data!$D$25</f>
        <v>192.168.1.12</v>
      </c>
      <c r="G31" s="54" t="s">
        <v>702</v>
      </c>
      <c r="H31" s="58"/>
      <c r="I31" s="445"/>
      <c r="J31" s="49"/>
      <c r="K31" s="50" t="s">
        <v>35</v>
      </c>
    </row>
    <row r="32" spans="1:14" s="2" customFormat="1" outlineLevel="1" x14ac:dyDescent="0.25">
      <c r="B32" s="99"/>
      <c r="C32" s="441"/>
      <c r="D32" s="450"/>
      <c r="E32" s="54" t="s">
        <v>62</v>
      </c>
      <c r="F32" s="382" t="str">
        <f>Data!$D$25</f>
        <v>192.168.1.12</v>
      </c>
      <c r="G32" s="54" t="s">
        <v>702</v>
      </c>
      <c r="H32" s="58"/>
      <c r="I32" s="445"/>
      <c r="J32" s="49"/>
      <c r="K32" s="51" t="s">
        <v>35</v>
      </c>
    </row>
    <row r="33" spans="1:14" s="2" customFormat="1" outlineLevel="1" x14ac:dyDescent="0.25">
      <c r="B33" s="99"/>
      <c r="C33" s="441"/>
      <c r="D33" s="450"/>
      <c r="E33" s="54" t="s">
        <v>61</v>
      </c>
      <c r="F33" s="382" t="str">
        <f>Data!$D$25</f>
        <v>192.168.1.12</v>
      </c>
      <c r="G33" s="54" t="s">
        <v>702</v>
      </c>
      <c r="H33" s="58"/>
      <c r="I33" s="445"/>
      <c r="J33" s="49"/>
      <c r="K33" s="51" t="s">
        <v>35</v>
      </c>
    </row>
    <row r="34" spans="1:14" s="2" customFormat="1" outlineLevel="1" x14ac:dyDescent="0.25">
      <c r="B34" s="99"/>
      <c r="C34" s="441"/>
      <c r="D34" s="450"/>
      <c r="E34" s="54" t="s">
        <v>226</v>
      </c>
      <c r="F34" s="382" t="str">
        <f>Data!$D$25</f>
        <v>192.168.1.12</v>
      </c>
      <c r="G34" s="54" t="s">
        <v>702</v>
      </c>
      <c r="H34" s="58"/>
      <c r="I34" s="445"/>
      <c r="J34" s="49"/>
      <c r="K34" s="51" t="s">
        <v>35</v>
      </c>
    </row>
    <row r="35" spans="1:14" s="2" customFormat="1" outlineLevel="1" x14ac:dyDescent="0.25">
      <c r="B35" s="99"/>
      <c r="C35" s="441"/>
      <c r="D35" s="450"/>
      <c r="E35" s="54" t="s">
        <v>60</v>
      </c>
      <c r="F35" s="382" t="str">
        <f>Data!$D$25</f>
        <v>192.168.1.12</v>
      </c>
      <c r="G35" s="54" t="s">
        <v>702</v>
      </c>
      <c r="H35" s="58"/>
      <c r="I35" s="445"/>
      <c r="J35" s="49"/>
      <c r="K35" s="51" t="s">
        <v>35</v>
      </c>
    </row>
    <row r="36" spans="1:14" s="2" customFormat="1" outlineLevel="1" x14ac:dyDescent="0.25">
      <c r="B36" s="99"/>
      <c r="C36" s="441"/>
      <c r="D36" s="450"/>
      <c r="E36" s="54" t="s">
        <v>701</v>
      </c>
      <c r="F36" s="382" t="str">
        <f>Data!$D$25</f>
        <v>192.168.1.12</v>
      </c>
      <c r="G36" s="54" t="s">
        <v>702</v>
      </c>
      <c r="H36" s="58"/>
      <c r="I36" s="445"/>
      <c r="J36" s="49"/>
      <c r="K36" s="51" t="s">
        <v>35</v>
      </c>
    </row>
    <row r="37" spans="1:14" s="2" customFormat="1" outlineLevel="1" x14ac:dyDescent="0.25">
      <c r="B37" s="99"/>
      <c r="C37" s="441"/>
      <c r="D37" s="450"/>
      <c r="E37" s="54" t="s">
        <v>59</v>
      </c>
      <c r="F37" s="382" t="str">
        <f>Data!$D$25</f>
        <v>192.168.1.12</v>
      </c>
      <c r="G37" s="54" t="s">
        <v>702</v>
      </c>
      <c r="H37" s="58"/>
      <c r="I37" s="445"/>
      <c r="J37" s="49"/>
      <c r="K37" s="51" t="s">
        <v>35</v>
      </c>
    </row>
    <row r="38" spans="1:14" s="2" customFormat="1" outlineLevel="1" x14ac:dyDescent="0.25">
      <c r="B38" s="99"/>
      <c r="C38" s="441"/>
      <c r="D38" s="450"/>
      <c r="E38" s="54" t="s">
        <v>74</v>
      </c>
      <c r="F38" s="382" t="str">
        <f>Data!$D$25</f>
        <v>192.168.1.12</v>
      </c>
      <c r="G38" s="54" t="s">
        <v>702</v>
      </c>
      <c r="H38" s="58"/>
      <c r="I38" s="446"/>
      <c r="J38" s="49"/>
      <c r="K38" s="51" t="s">
        <v>35</v>
      </c>
    </row>
    <row r="39" spans="1:14" s="2" customFormat="1" outlineLevel="1" x14ac:dyDescent="0.25">
      <c r="B39" s="99"/>
      <c r="C39" s="441"/>
      <c r="D39" s="450"/>
      <c r="E39" s="54" t="s">
        <v>225</v>
      </c>
      <c r="F39" s="382" t="str">
        <f>Data!$D$25</f>
        <v>192.168.1.12</v>
      </c>
      <c r="G39" s="54" t="s">
        <v>702</v>
      </c>
      <c r="H39" s="58"/>
      <c r="I39" s="91" t="s">
        <v>487</v>
      </c>
      <c r="J39" s="49"/>
      <c r="K39" s="51" t="s">
        <v>35</v>
      </c>
    </row>
    <row r="40" spans="1:14" s="2" customFormat="1" outlineLevel="1" x14ac:dyDescent="0.25">
      <c r="B40" s="99"/>
      <c r="C40" s="441"/>
      <c r="D40" s="450"/>
      <c r="E40" s="54" t="s">
        <v>223</v>
      </c>
      <c r="F40" s="382" t="str">
        <f>Data!$D$25</f>
        <v>192.168.1.12</v>
      </c>
      <c r="G40" s="54" t="s">
        <v>702</v>
      </c>
      <c r="H40" s="58"/>
      <c r="I40" s="91" t="s">
        <v>227</v>
      </c>
      <c r="J40" s="49"/>
      <c r="K40" s="51" t="s">
        <v>35</v>
      </c>
    </row>
    <row r="41" spans="1:14" s="2" customFormat="1" outlineLevel="1" x14ac:dyDescent="0.25">
      <c r="B41" s="99"/>
      <c r="C41" s="441"/>
      <c r="D41" s="450"/>
      <c r="E41" s="55" t="s">
        <v>224</v>
      </c>
      <c r="F41" s="397" t="str">
        <f>Data!$D$25</f>
        <v>192.168.1.12</v>
      </c>
      <c r="G41" s="55" t="s">
        <v>702</v>
      </c>
      <c r="H41" s="59"/>
      <c r="I41" s="92" t="s">
        <v>228</v>
      </c>
      <c r="J41" s="49"/>
      <c r="K41" s="51" t="s">
        <v>35</v>
      </c>
    </row>
    <row r="42" spans="1:14" s="2" customFormat="1" outlineLevel="1" x14ac:dyDescent="0.25">
      <c r="B42" s="99"/>
      <c r="C42" s="441"/>
      <c r="D42" s="450"/>
      <c r="E42" s="286" t="s">
        <v>350</v>
      </c>
      <c r="F42" s="285" t="str">
        <f>Data!$D$25</f>
        <v>192.168.1.12</v>
      </c>
      <c r="G42" s="90" t="s">
        <v>702</v>
      </c>
      <c r="H42" s="284"/>
      <c r="I42" s="437" t="s">
        <v>342</v>
      </c>
      <c r="J42" s="49"/>
      <c r="K42" s="51" t="s">
        <v>35</v>
      </c>
    </row>
    <row r="43" spans="1:14" s="2" customFormat="1" outlineLevel="1" x14ac:dyDescent="0.25">
      <c r="B43" s="99"/>
      <c r="C43" s="441"/>
      <c r="D43" s="450"/>
      <c r="E43" s="283" t="s">
        <v>349</v>
      </c>
      <c r="F43" s="382" t="str">
        <f>Data!$D$25</f>
        <v>192.168.1.12</v>
      </c>
      <c r="G43" s="54" t="s">
        <v>702</v>
      </c>
      <c r="H43" s="58"/>
      <c r="I43" s="438"/>
      <c r="J43" s="49"/>
      <c r="K43" s="51" t="s">
        <v>35</v>
      </c>
    </row>
    <row r="44" spans="1:14" s="2" customFormat="1" outlineLevel="1" x14ac:dyDescent="0.25">
      <c r="B44" s="99"/>
      <c r="C44" s="442"/>
      <c r="D44" s="451"/>
      <c r="E44" s="282" t="s">
        <v>348</v>
      </c>
      <c r="F44" s="397" t="str">
        <f>Data!$D$25</f>
        <v>192.168.1.12</v>
      </c>
      <c r="G44" s="55" t="s">
        <v>702</v>
      </c>
      <c r="H44" s="59"/>
      <c r="I44" s="439"/>
      <c r="J44" s="49"/>
      <c r="K44" s="51" t="s">
        <v>35</v>
      </c>
    </row>
    <row r="45" spans="1:14" outlineLevel="1" x14ac:dyDescent="0.25">
      <c r="C45" s="118" t="s">
        <v>351</v>
      </c>
      <c r="D45" s="294" t="str">
        <f>Data!D11&amp;"/standby"</f>
        <v>sip-domain.com/standby</v>
      </c>
      <c r="E45" s="52"/>
      <c r="F45" s="296" t="str">
        <f>Data!$D$25</f>
        <v>192.168.1.12</v>
      </c>
      <c r="G45" s="25" t="s">
        <v>58</v>
      </c>
      <c r="H45" s="60"/>
      <c r="I45" s="70" t="s">
        <v>208</v>
      </c>
      <c r="J45" s="16"/>
      <c r="K45" s="46" t="s">
        <v>35</v>
      </c>
    </row>
    <row r="46" spans="1:14" x14ac:dyDescent="0.25">
      <c r="A46" s="24"/>
      <c r="B46" s="100"/>
      <c r="C46" s="289"/>
      <c r="D46" s="287"/>
      <c r="E46" s="16"/>
      <c r="F46" s="287"/>
      <c r="G46" s="16"/>
      <c r="H46" s="16"/>
      <c r="I46" s="16"/>
      <c r="J46" s="16"/>
      <c r="K46" s="49"/>
      <c r="N46" s="2"/>
    </row>
    <row r="47" spans="1:14" x14ac:dyDescent="0.25">
      <c r="A47" s="24"/>
      <c r="B47" s="443" t="s">
        <v>247</v>
      </c>
      <c r="C47" s="443"/>
      <c r="D47" s="287"/>
      <c r="E47" s="16"/>
      <c r="F47" s="16"/>
      <c r="G47" s="16"/>
      <c r="H47" s="16"/>
      <c r="I47" s="16"/>
      <c r="J47" s="16"/>
      <c r="K47" s="49"/>
      <c r="N47" s="2"/>
    </row>
    <row r="48" spans="1:14" s="2" customFormat="1" outlineLevel="1" x14ac:dyDescent="0.25">
      <c r="B48" s="99"/>
      <c r="C48" s="440" t="s">
        <v>360</v>
      </c>
      <c r="D48" s="447" t="str">
        <f>Data!D29</f>
        <v>hannover-pbx.example.com</v>
      </c>
      <c r="E48" s="90" t="s">
        <v>75</v>
      </c>
      <c r="F48" s="285" t="str">
        <f>Data!$D$28</f>
        <v>192.168.178.216</v>
      </c>
      <c r="G48" s="90" t="s">
        <v>702</v>
      </c>
      <c r="H48" s="98" t="s">
        <v>196</v>
      </c>
      <c r="I48" s="444" t="s">
        <v>229</v>
      </c>
      <c r="J48" s="49"/>
      <c r="K48" s="50" t="s">
        <v>35</v>
      </c>
    </row>
    <row r="49" spans="1:14" s="2" customFormat="1" outlineLevel="1" x14ac:dyDescent="0.25">
      <c r="B49" s="99"/>
      <c r="C49" s="441"/>
      <c r="D49" s="450"/>
      <c r="E49" s="54" t="s">
        <v>63</v>
      </c>
      <c r="F49" s="382" t="str">
        <f>Data!$D$28</f>
        <v>192.168.178.216</v>
      </c>
      <c r="G49" s="54" t="s">
        <v>702</v>
      </c>
      <c r="H49" s="58"/>
      <c r="I49" s="445"/>
      <c r="J49" s="49"/>
      <c r="K49" s="50" t="s">
        <v>35</v>
      </c>
    </row>
    <row r="50" spans="1:14" s="2" customFormat="1" outlineLevel="1" x14ac:dyDescent="0.25">
      <c r="B50" s="99"/>
      <c r="C50" s="441"/>
      <c r="D50" s="450"/>
      <c r="E50" s="54" t="s">
        <v>62</v>
      </c>
      <c r="F50" s="382" t="str">
        <f>Data!$D$28</f>
        <v>192.168.178.216</v>
      </c>
      <c r="G50" s="54" t="s">
        <v>702</v>
      </c>
      <c r="H50" s="58"/>
      <c r="I50" s="445"/>
      <c r="J50" s="49"/>
      <c r="K50" s="51" t="s">
        <v>35</v>
      </c>
    </row>
    <row r="51" spans="1:14" s="2" customFormat="1" outlineLevel="1" x14ac:dyDescent="0.25">
      <c r="B51" s="99"/>
      <c r="C51" s="441"/>
      <c r="D51" s="450"/>
      <c r="E51" s="54" t="s">
        <v>61</v>
      </c>
      <c r="F51" s="382" t="str">
        <f>Data!$D$28</f>
        <v>192.168.178.216</v>
      </c>
      <c r="G51" s="54" t="s">
        <v>702</v>
      </c>
      <c r="H51" s="58"/>
      <c r="I51" s="445"/>
      <c r="J51" s="49"/>
      <c r="K51" s="51" t="s">
        <v>35</v>
      </c>
    </row>
    <row r="52" spans="1:14" s="2" customFormat="1" outlineLevel="1" x14ac:dyDescent="0.25">
      <c r="B52" s="99"/>
      <c r="C52" s="441"/>
      <c r="D52" s="450"/>
      <c r="E52" s="54" t="s">
        <v>226</v>
      </c>
      <c r="F52" s="382" t="str">
        <f>Data!$D$28</f>
        <v>192.168.178.216</v>
      </c>
      <c r="G52" s="54" t="s">
        <v>702</v>
      </c>
      <c r="H52" s="58"/>
      <c r="I52" s="445"/>
      <c r="J52" s="49"/>
      <c r="K52" s="51" t="s">
        <v>35</v>
      </c>
    </row>
    <row r="53" spans="1:14" s="2" customFormat="1" outlineLevel="1" x14ac:dyDescent="0.25">
      <c r="B53" s="99"/>
      <c r="C53" s="441"/>
      <c r="D53" s="450"/>
      <c r="E53" s="54" t="s">
        <v>60</v>
      </c>
      <c r="F53" s="382" t="str">
        <f>Data!$D$28</f>
        <v>192.168.178.216</v>
      </c>
      <c r="G53" s="54" t="s">
        <v>702</v>
      </c>
      <c r="H53" s="58"/>
      <c r="I53" s="445"/>
      <c r="J53" s="49"/>
      <c r="K53" s="51" t="s">
        <v>35</v>
      </c>
    </row>
    <row r="54" spans="1:14" s="2" customFormat="1" outlineLevel="1" x14ac:dyDescent="0.25">
      <c r="B54" s="99"/>
      <c r="C54" s="441"/>
      <c r="D54" s="450"/>
      <c r="E54" s="54" t="s">
        <v>701</v>
      </c>
      <c r="F54" s="382" t="str">
        <f>Data!$D$28</f>
        <v>192.168.178.216</v>
      </c>
      <c r="G54" s="54" t="s">
        <v>702</v>
      </c>
      <c r="H54" s="58"/>
      <c r="I54" s="445"/>
      <c r="J54" s="49"/>
      <c r="K54" s="51" t="s">
        <v>35</v>
      </c>
    </row>
    <row r="55" spans="1:14" s="2" customFormat="1" outlineLevel="1" x14ac:dyDescent="0.25">
      <c r="B55" s="99"/>
      <c r="C55" s="441"/>
      <c r="D55" s="450"/>
      <c r="E55" s="54" t="s">
        <v>59</v>
      </c>
      <c r="F55" s="382" t="str">
        <f>Data!$D$28</f>
        <v>192.168.178.216</v>
      </c>
      <c r="G55" s="54" t="s">
        <v>702</v>
      </c>
      <c r="H55" s="58"/>
      <c r="I55" s="445"/>
      <c r="J55" s="49"/>
      <c r="K55" s="51" t="s">
        <v>35</v>
      </c>
    </row>
    <row r="56" spans="1:14" s="2" customFormat="1" outlineLevel="1" x14ac:dyDescent="0.25">
      <c r="B56" s="99"/>
      <c r="C56" s="441"/>
      <c r="D56" s="450"/>
      <c r="E56" s="54" t="s">
        <v>74</v>
      </c>
      <c r="F56" s="382" t="str">
        <f>Data!$D$28</f>
        <v>192.168.178.216</v>
      </c>
      <c r="G56" s="54" t="s">
        <v>702</v>
      </c>
      <c r="H56" s="58"/>
      <c r="I56" s="446"/>
      <c r="J56" s="49"/>
      <c r="K56" s="51" t="s">
        <v>35</v>
      </c>
    </row>
    <row r="57" spans="1:14" s="2" customFormat="1" outlineLevel="1" x14ac:dyDescent="0.25">
      <c r="B57" s="99"/>
      <c r="C57" s="441"/>
      <c r="D57" s="450"/>
      <c r="E57" s="54" t="s">
        <v>223</v>
      </c>
      <c r="F57" s="382" t="str">
        <f>Data!$D$28</f>
        <v>192.168.178.216</v>
      </c>
      <c r="G57" s="54" t="s">
        <v>702</v>
      </c>
      <c r="H57" s="58"/>
      <c r="I57" s="91" t="s">
        <v>227</v>
      </c>
      <c r="J57" s="49"/>
      <c r="K57" s="51" t="s">
        <v>35</v>
      </c>
    </row>
    <row r="58" spans="1:14" s="2" customFormat="1" outlineLevel="1" x14ac:dyDescent="0.25">
      <c r="B58" s="99"/>
      <c r="C58" s="441"/>
      <c r="D58" s="450"/>
      <c r="E58" s="55" t="s">
        <v>224</v>
      </c>
      <c r="F58" s="397" t="str">
        <f>Data!$D$28</f>
        <v>192.168.178.216</v>
      </c>
      <c r="G58" s="55" t="s">
        <v>702</v>
      </c>
      <c r="H58" s="59"/>
      <c r="I58" s="92" t="s">
        <v>228</v>
      </c>
      <c r="J58" s="49"/>
      <c r="K58" s="51" t="s">
        <v>35</v>
      </c>
    </row>
    <row r="59" spans="1:14" s="2" customFormat="1" outlineLevel="1" x14ac:dyDescent="0.25">
      <c r="B59" s="99"/>
      <c r="C59" s="441"/>
      <c r="D59" s="450"/>
      <c r="E59" s="286" t="s">
        <v>350</v>
      </c>
      <c r="F59" s="285" t="str">
        <f>Data!$D$28</f>
        <v>192.168.178.216</v>
      </c>
      <c r="G59" s="90" t="s">
        <v>702</v>
      </c>
      <c r="H59" s="284"/>
      <c r="I59" s="437" t="s">
        <v>342</v>
      </c>
      <c r="J59" s="49"/>
      <c r="K59" s="51" t="s">
        <v>35</v>
      </c>
    </row>
    <row r="60" spans="1:14" s="2" customFormat="1" outlineLevel="1" x14ac:dyDescent="0.25">
      <c r="B60" s="99"/>
      <c r="C60" s="441"/>
      <c r="D60" s="450"/>
      <c r="E60" s="283" t="s">
        <v>349</v>
      </c>
      <c r="F60" s="382" t="str">
        <f>Data!$D$28</f>
        <v>192.168.178.216</v>
      </c>
      <c r="G60" s="54" t="s">
        <v>702</v>
      </c>
      <c r="H60" s="58"/>
      <c r="I60" s="438"/>
      <c r="J60" s="49"/>
      <c r="K60" s="51" t="s">
        <v>35</v>
      </c>
    </row>
    <row r="61" spans="1:14" s="2" customFormat="1" outlineLevel="1" x14ac:dyDescent="0.25">
      <c r="B61" s="99"/>
      <c r="C61" s="442"/>
      <c r="D61" s="451"/>
      <c r="E61" s="282" t="s">
        <v>348</v>
      </c>
      <c r="F61" s="397" t="str">
        <f>Data!$D$28</f>
        <v>192.168.178.216</v>
      </c>
      <c r="G61" s="55" t="s">
        <v>702</v>
      </c>
      <c r="H61" s="59"/>
      <c r="I61" s="439"/>
      <c r="J61" s="49"/>
      <c r="K61" s="51" t="s">
        <v>35</v>
      </c>
    </row>
    <row r="62" spans="1:14" s="2" customFormat="1" outlineLevel="1" x14ac:dyDescent="0.25">
      <c r="B62" s="99"/>
      <c r="C62" s="118" t="s">
        <v>198</v>
      </c>
      <c r="D62" s="295" t="str">
        <f>LEFT(Data!D53,SEARCH("\",Data!D53,1)-1)</f>
        <v>hannover-pbx.example.com</v>
      </c>
      <c r="E62" s="89"/>
      <c r="F62" s="397" t="str">
        <f>Data!$D$28</f>
        <v>192.168.178.216</v>
      </c>
      <c r="G62" s="53" t="s">
        <v>703</v>
      </c>
      <c r="H62" s="59"/>
      <c r="I62" s="69" t="s">
        <v>206</v>
      </c>
      <c r="J62" s="49"/>
      <c r="K62" s="51" t="s">
        <v>35</v>
      </c>
    </row>
    <row r="63" spans="1:14" outlineLevel="1" x14ac:dyDescent="0.25">
      <c r="C63" s="65" t="s">
        <v>199</v>
      </c>
      <c r="D63" s="294" t="str">
        <f>Data!D11&amp;"/"&amp;Data!D30</f>
        <v>sip-domain.com/hanover</v>
      </c>
      <c r="E63" s="52"/>
      <c r="F63" s="296" t="str">
        <f>Data!$D$28</f>
        <v>192.168.178.216</v>
      </c>
      <c r="G63" s="25" t="s">
        <v>58</v>
      </c>
      <c r="H63" s="60"/>
      <c r="I63" s="70" t="s">
        <v>208</v>
      </c>
      <c r="J63" s="16"/>
      <c r="K63" s="46" t="s">
        <v>35</v>
      </c>
    </row>
    <row r="64" spans="1:14" x14ac:dyDescent="0.25">
      <c r="A64" s="24"/>
      <c r="B64" s="100"/>
      <c r="C64" s="289"/>
      <c r="D64" s="287"/>
      <c r="E64" s="16"/>
      <c r="F64" s="287"/>
      <c r="G64" s="16"/>
      <c r="H64" s="16"/>
      <c r="I64" s="16"/>
      <c r="J64" s="16"/>
      <c r="K64" s="49"/>
      <c r="N64" s="2"/>
    </row>
    <row r="65" spans="1:14" x14ac:dyDescent="0.25">
      <c r="A65" s="24"/>
      <c r="B65" s="443" t="s">
        <v>358</v>
      </c>
      <c r="C65" s="443"/>
      <c r="D65" s="287"/>
      <c r="E65" s="16"/>
      <c r="F65" s="16"/>
      <c r="G65" s="16"/>
      <c r="H65" s="16"/>
      <c r="I65" s="16"/>
      <c r="J65" s="16"/>
      <c r="K65" s="49"/>
      <c r="N65" s="2"/>
    </row>
    <row r="66" spans="1:14" s="2" customFormat="1" outlineLevel="1" x14ac:dyDescent="0.25">
      <c r="B66" s="99"/>
      <c r="C66" s="440" t="s">
        <v>359</v>
      </c>
      <c r="D66" s="447" t="str">
        <f>Data!D33</f>
        <v>slave2.example.com</v>
      </c>
      <c r="E66" s="90" t="s">
        <v>75</v>
      </c>
      <c r="F66" s="285" t="str">
        <f>Data!$D$32</f>
        <v>192.168.100.24</v>
      </c>
      <c r="G66" s="90" t="s">
        <v>702</v>
      </c>
      <c r="H66" s="98" t="s">
        <v>196</v>
      </c>
      <c r="I66" s="444" t="s">
        <v>229</v>
      </c>
      <c r="J66" s="49"/>
      <c r="K66" s="50" t="s">
        <v>35</v>
      </c>
    </row>
    <row r="67" spans="1:14" s="2" customFormat="1" outlineLevel="1" x14ac:dyDescent="0.25">
      <c r="B67" s="99"/>
      <c r="C67" s="441"/>
      <c r="D67" s="448"/>
      <c r="E67" s="54" t="s">
        <v>63</v>
      </c>
      <c r="F67" s="382" t="str">
        <f>Data!$D$32</f>
        <v>192.168.100.24</v>
      </c>
      <c r="G67" s="54" t="s">
        <v>702</v>
      </c>
      <c r="H67" s="58"/>
      <c r="I67" s="445"/>
      <c r="J67" s="49"/>
      <c r="K67" s="50" t="s">
        <v>35</v>
      </c>
    </row>
    <row r="68" spans="1:14" s="2" customFormat="1" outlineLevel="1" x14ac:dyDescent="0.25">
      <c r="B68" s="99"/>
      <c r="C68" s="441"/>
      <c r="D68" s="448"/>
      <c r="E68" s="54" t="s">
        <v>62</v>
      </c>
      <c r="F68" s="382" t="str">
        <f>Data!$D$32</f>
        <v>192.168.100.24</v>
      </c>
      <c r="G68" s="54" t="s">
        <v>702</v>
      </c>
      <c r="H68" s="58"/>
      <c r="I68" s="445"/>
      <c r="J68" s="49"/>
      <c r="K68" s="51" t="s">
        <v>35</v>
      </c>
    </row>
    <row r="69" spans="1:14" s="2" customFormat="1" outlineLevel="1" x14ac:dyDescent="0.25">
      <c r="B69" s="99"/>
      <c r="C69" s="441"/>
      <c r="D69" s="448"/>
      <c r="E69" s="54" t="s">
        <v>61</v>
      </c>
      <c r="F69" s="382" t="str">
        <f>Data!$D$32</f>
        <v>192.168.100.24</v>
      </c>
      <c r="G69" s="54" t="s">
        <v>702</v>
      </c>
      <c r="H69" s="58"/>
      <c r="I69" s="445"/>
      <c r="J69" s="49"/>
      <c r="K69" s="51" t="s">
        <v>35</v>
      </c>
    </row>
    <row r="70" spans="1:14" s="2" customFormat="1" outlineLevel="1" x14ac:dyDescent="0.25">
      <c r="B70" s="99"/>
      <c r="C70" s="441"/>
      <c r="D70" s="448"/>
      <c r="E70" s="54" t="s">
        <v>226</v>
      </c>
      <c r="F70" s="382" t="str">
        <f>Data!$D$32</f>
        <v>192.168.100.24</v>
      </c>
      <c r="G70" s="54" t="s">
        <v>702</v>
      </c>
      <c r="H70" s="58"/>
      <c r="I70" s="445"/>
      <c r="J70" s="49"/>
      <c r="K70" s="51" t="s">
        <v>35</v>
      </c>
    </row>
    <row r="71" spans="1:14" s="2" customFormat="1" outlineLevel="1" x14ac:dyDescent="0.25">
      <c r="B71" s="99"/>
      <c r="C71" s="441"/>
      <c r="D71" s="448"/>
      <c r="E71" s="54" t="s">
        <v>60</v>
      </c>
      <c r="F71" s="382" t="str">
        <f>Data!$D$32</f>
        <v>192.168.100.24</v>
      </c>
      <c r="G71" s="54" t="s">
        <v>702</v>
      </c>
      <c r="H71" s="58"/>
      <c r="I71" s="445"/>
      <c r="J71" s="49"/>
      <c r="K71" s="51" t="s">
        <v>35</v>
      </c>
    </row>
    <row r="72" spans="1:14" s="2" customFormat="1" outlineLevel="1" x14ac:dyDescent="0.25">
      <c r="B72" s="99"/>
      <c r="C72" s="441"/>
      <c r="D72" s="448"/>
      <c r="E72" s="54" t="s">
        <v>701</v>
      </c>
      <c r="F72" s="382" t="str">
        <f>Data!$D$32</f>
        <v>192.168.100.24</v>
      </c>
      <c r="G72" s="54" t="s">
        <v>702</v>
      </c>
      <c r="H72" s="58"/>
      <c r="I72" s="445"/>
      <c r="J72" s="49"/>
      <c r="K72" s="51" t="s">
        <v>35</v>
      </c>
    </row>
    <row r="73" spans="1:14" s="2" customFormat="1" outlineLevel="1" x14ac:dyDescent="0.25">
      <c r="B73" s="99"/>
      <c r="C73" s="441"/>
      <c r="D73" s="448"/>
      <c r="E73" s="54" t="s">
        <v>59</v>
      </c>
      <c r="F73" s="382" t="str">
        <f>Data!$D$32</f>
        <v>192.168.100.24</v>
      </c>
      <c r="G73" s="54" t="s">
        <v>702</v>
      </c>
      <c r="H73" s="58"/>
      <c r="I73" s="445"/>
      <c r="J73" s="49"/>
      <c r="K73" s="51" t="s">
        <v>35</v>
      </c>
    </row>
    <row r="74" spans="1:14" s="2" customFormat="1" outlineLevel="1" x14ac:dyDescent="0.25">
      <c r="B74" s="99"/>
      <c r="C74" s="441"/>
      <c r="D74" s="448"/>
      <c r="E74" s="54" t="s">
        <v>74</v>
      </c>
      <c r="F74" s="382" t="str">
        <f>Data!$D$32</f>
        <v>192.168.100.24</v>
      </c>
      <c r="G74" s="54" t="s">
        <v>702</v>
      </c>
      <c r="H74" s="58"/>
      <c r="I74" s="446"/>
      <c r="J74" s="49"/>
      <c r="K74" s="51" t="s">
        <v>35</v>
      </c>
    </row>
    <row r="75" spans="1:14" s="2" customFormat="1" outlineLevel="1" x14ac:dyDescent="0.25">
      <c r="B75" s="99"/>
      <c r="C75" s="441"/>
      <c r="D75" s="448"/>
      <c r="E75" s="54" t="s">
        <v>223</v>
      </c>
      <c r="F75" s="382" t="str">
        <f>Data!$D$32</f>
        <v>192.168.100.24</v>
      </c>
      <c r="G75" s="54" t="s">
        <v>702</v>
      </c>
      <c r="H75" s="58"/>
      <c r="I75" s="91" t="s">
        <v>227</v>
      </c>
      <c r="J75" s="49"/>
      <c r="K75" s="51" t="s">
        <v>35</v>
      </c>
    </row>
    <row r="76" spans="1:14" s="2" customFormat="1" outlineLevel="1" x14ac:dyDescent="0.25">
      <c r="B76" s="99"/>
      <c r="C76" s="441"/>
      <c r="D76" s="448"/>
      <c r="E76" s="55" t="s">
        <v>224</v>
      </c>
      <c r="F76" s="397" t="str">
        <f>Data!$D$32</f>
        <v>192.168.100.24</v>
      </c>
      <c r="G76" s="55" t="s">
        <v>702</v>
      </c>
      <c r="H76" s="59"/>
      <c r="I76" s="92" t="s">
        <v>228</v>
      </c>
      <c r="J76" s="49"/>
      <c r="K76" s="51" t="s">
        <v>35</v>
      </c>
    </row>
    <row r="77" spans="1:14" s="2" customFormat="1" outlineLevel="1" x14ac:dyDescent="0.25">
      <c r="B77" s="99"/>
      <c r="C77" s="441"/>
      <c r="D77" s="448"/>
      <c r="E77" s="286" t="s">
        <v>350</v>
      </c>
      <c r="F77" s="285" t="str">
        <f>Data!$D$32</f>
        <v>192.168.100.24</v>
      </c>
      <c r="G77" s="90" t="s">
        <v>702</v>
      </c>
      <c r="H77" s="284"/>
      <c r="I77" s="437" t="s">
        <v>342</v>
      </c>
      <c r="J77" s="49"/>
      <c r="K77" s="51" t="s">
        <v>35</v>
      </c>
    </row>
    <row r="78" spans="1:14" s="2" customFormat="1" outlineLevel="1" x14ac:dyDescent="0.25">
      <c r="B78" s="99"/>
      <c r="C78" s="441"/>
      <c r="D78" s="448"/>
      <c r="E78" s="283" t="s">
        <v>349</v>
      </c>
      <c r="F78" s="382" t="str">
        <f>Data!$D$32</f>
        <v>192.168.100.24</v>
      </c>
      <c r="G78" s="54" t="s">
        <v>702</v>
      </c>
      <c r="H78" s="58"/>
      <c r="I78" s="438"/>
      <c r="J78" s="49"/>
      <c r="K78" s="51" t="s">
        <v>35</v>
      </c>
    </row>
    <row r="79" spans="1:14" s="2" customFormat="1" outlineLevel="1" x14ac:dyDescent="0.25">
      <c r="B79" s="99"/>
      <c r="C79" s="442"/>
      <c r="D79" s="449"/>
      <c r="E79" s="282" t="s">
        <v>348</v>
      </c>
      <c r="F79" s="397" t="str">
        <f>Data!$D$32</f>
        <v>192.168.100.24</v>
      </c>
      <c r="G79" s="55" t="s">
        <v>702</v>
      </c>
      <c r="H79" s="59"/>
      <c r="I79" s="439"/>
      <c r="J79" s="49"/>
      <c r="K79" s="51" t="s">
        <v>35</v>
      </c>
    </row>
    <row r="80" spans="1:14" s="2" customFormat="1" outlineLevel="1" x14ac:dyDescent="0.25">
      <c r="B80" s="99"/>
      <c r="C80" s="118" t="s">
        <v>198</v>
      </c>
      <c r="D80" s="295" t="str">
        <f>LEFT(Data!D55,SEARCH("\",Data!D55,1)-1)</f>
        <v>slave2.example.com</v>
      </c>
      <c r="E80" s="89"/>
      <c r="F80" s="397" t="str">
        <f>Data!$D$32</f>
        <v>192.168.100.24</v>
      </c>
      <c r="G80" s="53" t="s">
        <v>703</v>
      </c>
      <c r="H80" s="59"/>
      <c r="I80" s="69" t="s">
        <v>206</v>
      </c>
      <c r="J80" s="49"/>
      <c r="K80" s="51" t="s">
        <v>35</v>
      </c>
    </row>
    <row r="81" spans="1:14" outlineLevel="1" x14ac:dyDescent="0.25">
      <c r="C81" s="65" t="s">
        <v>199</v>
      </c>
      <c r="D81" s="294" t="str">
        <f>Data!D11&amp;"/"&amp;Data!D34</f>
        <v>sip-domain.com/sindelfingen</v>
      </c>
      <c r="E81" s="52"/>
      <c r="F81" s="296" t="str">
        <f>Data!$D$32</f>
        <v>192.168.100.24</v>
      </c>
      <c r="G81" s="25" t="s">
        <v>58</v>
      </c>
      <c r="H81" s="60"/>
      <c r="I81" s="70" t="s">
        <v>208</v>
      </c>
      <c r="J81" s="16"/>
      <c r="K81" s="46" t="s">
        <v>35</v>
      </c>
    </row>
    <row r="82" spans="1:14" x14ac:dyDescent="0.25">
      <c r="A82" s="24"/>
      <c r="B82" s="100"/>
      <c r="C82" s="289"/>
      <c r="D82" s="287"/>
      <c r="E82" s="16"/>
      <c r="F82" s="287"/>
      <c r="G82" s="16"/>
      <c r="H82" s="16"/>
      <c r="I82" s="16"/>
      <c r="J82" s="16"/>
      <c r="K82" s="49"/>
      <c r="N82" s="2"/>
    </row>
    <row r="83" spans="1:14" x14ac:dyDescent="0.25">
      <c r="A83" s="24"/>
      <c r="B83" s="443" t="s">
        <v>488</v>
      </c>
      <c r="C83" s="443"/>
      <c r="D83" s="287"/>
      <c r="E83" s="16"/>
      <c r="F83" s="16"/>
      <c r="G83" s="16"/>
      <c r="H83" s="16"/>
      <c r="I83" s="16"/>
      <c r="J83" s="16"/>
      <c r="K83" s="49"/>
      <c r="N83" s="2"/>
    </row>
    <row r="84" spans="1:14" s="2" customFormat="1" outlineLevel="1" x14ac:dyDescent="0.25">
      <c r="B84" s="99"/>
      <c r="C84" s="440" t="s">
        <v>359</v>
      </c>
      <c r="D84" s="447" t="str">
        <f>Data!D37</f>
        <v>slave3.example.com</v>
      </c>
      <c r="E84" s="90" t="s">
        <v>75</v>
      </c>
      <c r="F84" s="285" t="str">
        <f>Data!$D$32</f>
        <v>192.168.100.24</v>
      </c>
      <c r="G84" s="90" t="s">
        <v>702</v>
      </c>
      <c r="H84" s="98" t="s">
        <v>196</v>
      </c>
      <c r="I84" s="444" t="s">
        <v>229</v>
      </c>
      <c r="J84" s="49"/>
      <c r="K84" s="50" t="s">
        <v>35</v>
      </c>
    </row>
    <row r="85" spans="1:14" s="2" customFormat="1" outlineLevel="1" x14ac:dyDescent="0.25">
      <c r="B85" s="99"/>
      <c r="C85" s="441"/>
      <c r="D85" s="448"/>
      <c r="E85" s="54" t="s">
        <v>63</v>
      </c>
      <c r="F85" s="382" t="str">
        <f>Data!$D$32</f>
        <v>192.168.100.24</v>
      </c>
      <c r="G85" s="54" t="s">
        <v>702</v>
      </c>
      <c r="H85" s="58"/>
      <c r="I85" s="445"/>
      <c r="J85" s="49"/>
      <c r="K85" s="50" t="s">
        <v>35</v>
      </c>
    </row>
    <row r="86" spans="1:14" s="2" customFormat="1" outlineLevel="1" x14ac:dyDescent="0.25">
      <c r="B86" s="99"/>
      <c r="C86" s="441"/>
      <c r="D86" s="448"/>
      <c r="E86" s="54" t="s">
        <v>62</v>
      </c>
      <c r="F86" s="382" t="str">
        <f>Data!$D$32</f>
        <v>192.168.100.24</v>
      </c>
      <c r="G86" s="54" t="s">
        <v>702</v>
      </c>
      <c r="H86" s="58"/>
      <c r="I86" s="445"/>
      <c r="J86" s="49"/>
      <c r="K86" s="51" t="s">
        <v>35</v>
      </c>
    </row>
    <row r="87" spans="1:14" s="2" customFormat="1" outlineLevel="1" x14ac:dyDescent="0.25">
      <c r="B87" s="99"/>
      <c r="C87" s="441"/>
      <c r="D87" s="448"/>
      <c r="E87" s="54" t="s">
        <v>61</v>
      </c>
      <c r="F87" s="382" t="str">
        <f>Data!$D$32</f>
        <v>192.168.100.24</v>
      </c>
      <c r="G87" s="54" t="s">
        <v>702</v>
      </c>
      <c r="H87" s="58"/>
      <c r="I87" s="445"/>
      <c r="J87" s="49"/>
      <c r="K87" s="51" t="s">
        <v>35</v>
      </c>
    </row>
    <row r="88" spans="1:14" s="2" customFormat="1" outlineLevel="1" x14ac:dyDescent="0.25">
      <c r="B88" s="99"/>
      <c r="C88" s="441"/>
      <c r="D88" s="448"/>
      <c r="E88" s="54" t="s">
        <v>226</v>
      </c>
      <c r="F88" s="382" t="str">
        <f>Data!$D$32</f>
        <v>192.168.100.24</v>
      </c>
      <c r="G88" s="54" t="s">
        <v>702</v>
      </c>
      <c r="H88" s="58"/>
      <c r="I88" s="445"/>
      <c r="J88" s="49"/>
      <c r="K88" s="51" t="s">
        <v>35</v>
      </c>
    </row>
    <row r="89" spans="1:14" s="2" customFormat="1" outlineLevel="1" x14ac:dyDescent="0.25">
      <c r="B89" s="99"/>
      <c r="C89" s="441"/>
      <c r="D89" s="448"/>
      <c r="E89" s="54" t="s">
        <v>60</v>
      </c>
      <c r="F89" s="382" t="str">
        <f>Data!$D$32</f>
        <v>192.168.100.24</v>
      </c>
      <c r="G89" s="54" t="s">
        <v>702</v>
      </c>
      <c r="H89" s="58"/>
      <c r="I89" s="445"/>
      <c r="J89" s="49"/>
      <c r="K89" s="51" t="s">
        <v>35</v>
      </c>
    </row>
    <row r="90" spans="1:14" s="2" customFormat="1" outlineLevel="1" x14ac:dyDescent="0.25">
      <c r="B90" s="99"/>
      <c r="C90" s="441"/>
      <c r="D90" s="448"/>
      <c r="E90" s="54" t="s">
        <v>701</v>
      </c>
      <c r="F90" s="382" t="str">
        <f>Data!$D$32</f>
        <v>192.168.100.24</v>
      </c>
      <c r="G90" s="54" t="s">
        <v>702</v>
      </c>
      <c r="H90" s="58"/>
      <c r="I90" s="445"/>
      <c r="J90" s="49"/>
      <c r="K90" s="51" t="s">
        <v>35</v>
      </c>
    </row>
    <row r="91" spans="1:14" s="2" customFormat="1" outlineLevel="1" x14ac:dyDescent="0.25">
      <c r="B91" s="99"/>
      <c r="C91" s="441"/>
      <c r="D91" s="448"/>
      <c r="E91" s="54" t="s">
        <v>59</v>
      </c>
      <c r="F91" s="382" t="str">
        <f>Data!$D$32</f>
        <v>192.168.100.24</v>
      </c>
      <c r="G91" s="54" t="s">
        <v>702</v>
      </c>
      <c r="H91" s="58"/>
      <c r="I91" s="445"/>
      <c r="J91" s="49"/>
      <c r="K91" s="51" t="s">
        <v>35</v>
      </c>
    </row>
    <row r="92" spans="1:14" s="2" customFormat="1" outlineLevel="1" x14ac:dyDescent="0.25">
      <c r="B92" s="99"/>
      <c r="C92" s="441"/>
      <c r="D92" s="448"/>
      <c r="E92" s="54" t="s">
        <v>74</v>
      </c>
      <c r="F92" s="382" t="str">
        <f>Data!$D$32</f>
        <v>192.168.100.24</v>
      </c>
      <c r="G92" s="54" t="s">
        <v>702</v>
      </c>
      <c r="H92" s="58"/>
      <c r="I92" s="446"/>
      <c r="J92" s="49"/>
      <c r="K92" s="51" t="s">
        <v>35</v>
      </c>
    </row>
    <row r="93" spans="1:14" s="2" customFormat="1" outlineLevel="1" x14ac:dyDescent="0.25">
      <c r="B93" s="99"/>
      <c r="C93" s="441"/>
      <c r="D93" s="448"/>
      <c r="E93" s="54" t="s">
        <v>223</v>
      </c>
      <c r="F93" s="382" t="str">
        <f>Data!$D$32</f>
        <v>192.168.100.24</v>
      </c>
      <c r="G93" s="54" t="s">
        <v>702</v>
      </c>
      <c r="H93" s="58"/>
      <c r="I93" s="91" t="s">
        <v>227</v>
      </c>
      <c r="J93" s="49"/>
      <c r="K93" s="51" t="s">
        <v>35</v>
      </c>
    </row>
    <row r="94" spans="1:14" s="2" customFormat="1" outlineLevel="1" x14ac:dyDescent="0.25">
      <c r="B94" s="99"/>
      <c r="C94" s="441"/>
      <c r="D94" s="448"/>
      <c r="E94" s="55" t="s">
        <v>224</v>
      </c>
      <c r="F94" s="397" t="str">
        <f>Data!$D$32</f>
        <v>192.168.100.24</v>
      </c>
      <c r="G94" s="55" t="s">
        <v>702</v>
      </c>
      <c r="H94" s="59"/>
      <c r="I94" s="92" t="s">
        <v>228</v>
      </c>
      <c r="J94" s="49"/>
      <c r="K94" s="51" t="s">
        <v>35</v>
      </c>
    </row>
    <row r="95" spans="1:14" s="2" customFormat="1" outlineLevel="1" x14ac:dyDescent="0.25">
      <c r="B95" s="99"/>
      <c r="C95" s="441"/>
      <c r="D95" s="448"/>
      <c r="E95" s="286" t="s">
        <v>350</v>
      </c>
      <c r="F95" s="285" t="str">
        <f>Data!$D$32</f>
        <v>192.168.100.24</v>
      </c>
      <c r="G95" s="90" t="s">
        <v>702</v>
      </c>
      <c r="H95" s="284"/>
      <c r="I95" s="437" t="s">
        <v>342</v>
      </c>
      <c r="J95" s="49"/>
      <c r="K95" s="51" t="s">
        <v>35</v>
      </c>
    </row>
    <row r="96" spans="1:14" s="2" customFormat="1" outlineLevel="1" x14ac:dyDescent="0.25">
      <c r="B96" s="99"/>
      <c r="C96" s="441"/>
      <c r="D96" s="448"/>
      <c r="E96" s="283" t="s">
        <v>349</v>
      </c>
      <c r="F96" s="382" t="str">
        <f>Data!$D$32</f>
        <v>192.168.100.24</v>
      </c>
      <c r="G96" s="54" t="s">
        <v>702</v>
      </c>
      <c r="H96" s="58"/>
      <c r="I96" s="438"/>
      <c r="J96" s="49"/>
      <c r="K96" s="51" t="s">
        <v>35</v>
      </c>
    </row>
    <row r="97" spans="1:14" s="2" customFormat="1" outlineLevel="1" x14ac:dyDescent="0.25">
      <c r="B97" s="99"/>
      <c r="C97" s="442"/>
      <c r="D97" s="449"/>
      <c r="E97" s="282" t="s">
        <v>348</v>
      </c>
      <c r="F97" s="397" t="str">
        <f>Data!$D$32</f>
        <v>192.168.100.24</v>
      </c>
      <c r="G97" s="55" t="s">
        <v>702</v>
      </c>
      <c r="H97" s="59"/>
      <c r="I97" s="439"/>
      <c r="J97" s="49"/>
      <c r="K97" s="51" t="s">
        <v>35</v>
      </c>
    </row>
    <row r="98" spans="1:14" s="2" customFormat="1" outlineLevel="1" x14ac:dyDescent="0.25">
      <c r="B98" s="99"/>
      <c r="C98" s="118" t="s">
        <v>198</v>
      </c>
      <c r="D98" s="295" t="str">
        <f>LEFT(Data!D57,SEARCH("\",Data!D57,1)-1)</f>
        <v>slave3.example.com</v>
      </c>
      <c r="E98" s="89"/>
      <c r="F98" s="397" t="str">
        <f>Data!$D$32</f>
        <v>192.168.100.24</v>
      </c>
      <c r="G98" s="53" t="s">
        <v>703</v>
      </c>
      <c r="H98" s="59"/>
      <c r="I98" s="69" t="s">
        <v>206</v>
      </c>
      <c r="J98" s="49"/>
      <c r="K98" s="51" t="s">
        <v>35</v>
      </c>
    </row>
    <row r="99" spans="1:14" outlineLevel="1" x14ac:dyDescent="0.25">
      <c r="C99" s="65" t="s">
        <v>199</v>
      </c>
      <c r="D99" s="294" t="str">
        <f>Data!D11&amp;"/"&amp;Data!D38</f>
        <v>sip-domain.com/hamburg</v>
      </c>
      <c r="E99" s="52"/>
      <c r="F99" s="296" t="str">
        <f>Data!$D$32</f>
        <v>192.168.100.24</v>
      </c>
      <c r="G99" s="25" t="s">
        <v>58</v>
      </c>
      <c r="H99" s="60"/>
      <c r="I99" s="70" t="s">
        <v>208</v>
      </c>
      <c r="J99" s="16"/>
      <c r="K99" s="46" t="s">
        <v>35</v>
      </c>
    </row>
    <row r="100" spans="1:14" x14ac:dyDescent="0.25">
      <c r="A100" s="24"/>
      <c r="B100" s="100"/>
      <c r="C100" s="289"/>
      <c r="D100" s="287"/>
      <c r="E100" s="16"/>
      <c r="F100" s="287"/>
      <c r="G100" s="16"/>
      <c r="H100" s="16"/>
      <c r="I100" s="16"/>
      <c r="J100" s="16"/>
      <c r="K100" s="49"/>
      <c r="N100" s="2"/>
    </row>
    <row r="101" spans="1:14" x14ac:dyDescent="0.25">
      <c r="A101" s="24"/>
      <c r="B101" s="288" t="s">
        <v>347</v>
      </c>
      <c r="C101" s="288"/>
      <c r="D101" s="287"/>
      <c r="E101" s="16"/>
      <c r="F101" s="16"/>
      <c r="G101" s="16"/>
      <c r="H101" s="16"/>
      <c r="I101" s="16"/>
      <c r="J101" s="16"/>
      <c r="K101" s="49"/>
      <c r="N101" s="2"/>
    </row>
    <row r="102" spans="1:14" s="2" customFormat="1" outlineLevel="1" x14ac:dyDescent="0.25">
      <c r="B102" s="99"/>
      <c r="C102" s="65" t="s">
        <v>346</v>
      </c>
      <c r="D102" s="293" t="str">
        <f>LEFT(Data!D59,SEARCH("\",Data!D59,1)-1)</f>
        <v>ldap-metadir</v>
      </c>
      <c r="E102" s="52"/>
      <c r="F102" s="292" t="str">
        <f>Data!$D$40</f>
        <v>192.168.1.4</v>
      </c>
      <c r="G102" s="25" t="s">
        <v>194</v>
      </c>
      <c r="H102" s="291"/>
      <c r="I102" s="290" t="s">
        <v>206</v>
      </c>
      <c r="J102" s="49"/>
      <c r="K102" s="50" t="s">
        <v>35</v>
      </c>
    </row>
    <row r="103" spans="1:14" x14ac:dyDescent="0.25">
      <c r="A103" s="24"/>
      <c r="B103" s="100"/>
      <c r="C103" s="289"/>
      <c r="D103" s="287"/>
      <c r="E103" s="16"/>
      <c r="F103" s="287"/>
      <c r="G103" s="16"/>
      <c r="H103" s="16"/>
      <c r="I103" s="16"/>
      <c r="J103" s="16"/>
      <c r="K103" s="49"/>
      <c r="N103" s="2"/>
    </row>
    <row r="104" spans="1:14" x14ac:dyDescent="0.25">
      <c r="A104" s="24"/>
      <c r="B104" s="288" t="s">
        <v>345</v>
      </c>
      <c r="C104" s="288"/>
      <c r="D104" s="287"/>
      <c r="E104" s="16"/>
      <c r="F104" s="16"/>
      <c r="G104" s="16"/>
      <c r="H104" s="16"/>
      <c r="I104" s="16"/>
      <c r="J104" s="16"/>
      <c r="K104" s="49"/>
      <c r="N104" s="2"/>
    </row>
    <row r="105" spans="1:14" s="2" customFormat="1" outlineLevel="1" x14ac:dyDescent="0.25">
      <c r="B105" s="99"/>
      <c r="C105" s="452" t="s">
        <v>344</v>
      </c>
      <c r="D105" s="447" t="str">
        <f>Data!D44</f>
        <v>webdav.example.com</v>
      </c>
      <c r="E105" s="286" t="s">
        <v>343</v>
      </c>
      <c r="F105" s="285" t="str">
        <f>Data!$D$43</f>
        <v>192.168.1.6</v>
      </c>
      <c r="G105" s="90" t="s">
        <v>188</v>
      </c>
      <c r="H105" s="284"/>
      <c r="I105" s="437" t="s">
        <v>342</v>
      </c>
      <c r="J105" s="49"/>
      <c r="K105" s="51" t="s">
        <v>35</v>
      </c>
    </row>
    <row r="106" spans="1:14" s="2" customFormat="1" outlineLevel="1" x14ac:dyDescent="0.25">
      <c r="B106" s="99"/>
      <c r="C106" s="452"/>
      <c r="D106" s="448"/>
      <c r="E106" s="283" t="s">
        <v>341</v>
      </c>
      <c r="F106" s="382" t="str">
        <f>Data!$D$43</f>
        <v>192.168.1.6</v>
      </c>
      <c r="G106" s="54" t="s">
        <v>188</v>
      </c>
      <c r="H106" s="58"/>
      <c r="I106" s="438"/>
      <c r="J106" s="49"/>
      <c r="K106" s="51" t="s">
        <v>35</v>
      </c>
    </row>
    <row r="107" spans="1:14" s="2" customFormat="1" outlineLevel="1" x14ac:dyDescent="0.25">
      <c r="B107" s="99"/>
      <c r="C107" s="452"/>
      <c r="D107" s="449"/>
      <c r="E107" s="282" t="s">
        <v>340</v>
      </c>
      <c r="F107" s="397" t="str">
        <f>Data!$D$43</f>
        <v>192.168.1.6</v>
      </c>
      <c r="G107" s="55" t="s">
        <v>188</v>
      </c>
      <c r="H107" s="59"/>
      <c r="I107" s="439"/>
      <c r="J107" s="49"/>
      <c r="K107" s="51" t="s">
        <v>35</v>
      </c>
    </row>
  </sheetData>
  <dataConsolidate/>
  <mergeCells count="28">
    <mergeCell ref="C105:C107"/>
    <mergeCell ref="D105:D107"/>
    <mergeCell ref="D2:I2"/>
    <mergeCell ref="D10:D24"/>
    <mergeCell ref="C10:C24"/>
    <mergeCell ref="I22:I24"/>
    <mergeCell ref="I42:I44"/>
    <mergeCell ref="C30:C44"/>
    <mergeCell ref="D30:D44"/>
    <mergeCell ref="I10:I18"/>
    <mergeCell ref="I30:I38"/>
    <mergeCell ref="B83:C83"/>
    <mergeCell ref="C84:C97"/>
    <mergeCell ref="D84:D97"/>
    <mergeCell ref="I105:I107"/>
    <mergeCell ref="C26:C27"/>
    <mergeCell ref="I95:I97"/>
    <mergeCell ref="C66:C79"/>
    <mergeCell ref="B47:C47"/>
    <mergeCell ref="I48:I56"/>
    <mergeCell ref="I66:I74"/>
    <mergeCell ref="D66:D79"/>
    <mergeCell ref="I77:I79"/>
    <mergeCell ref="I59:I61"/>
    <mergeCell ref="C48:C61"/>
    <mergeCell ref="D48:D61"/>
    <mergeCell ref="B65:C65"/>
    <mergeCell ref="I84:I92"/>
  </mergeCells>
  <conditionalFormatting sqref="K1:K1048576">
    <cfRule type="containsBlanks" dxfId="4" priority="5">
      <formula>LEN(TRIM(K1))=0</formula>
    </cfRule>
  </conditionalFormatting>
  <conditionalFormatting sqref="K6:K279">
    <cfRule type="cellIs" dxfId="3" priority="1" operator="equal">
      <formula>"Later"</formula>
    </cfRule>
    <cfRule type="cellIs" dxfId="2" priority="2" operator="equal">
      <formula>"x"</formula>
    </cfRule>
    <cfRule type="cellIs" dxfId="1" priority="3" operator="equal">
      <formula>"ok"</formula>
    </cfRule>
    <cfRule type="cellIs" dxfId="0" priority="4" operator="equal">
      <formula>"na"</formula>
    </cfRule>
  </conditionalFormatting>
  <dataValidations count="1">
    <dataValidation type="list" allowBlank="1" showInputMessage="1" showErrorMessage="1" sqref="K108:K1048576 K6:K107" xr:uid="{00000000-0002-0000-0700-000000000000}">
      <formula1>$N$4:$N$9</formula1>
    </dataValidation>
  </dataValidations>
  <hyperlinks>
    <hyperlink ref="D3" r:id="rId1" location="TCP_based_Services" xr:uid="{00000000-0004-0000-0700-000000000000}"/>
  </hyperlinks>
  <pageMargins left="0.7" right="0.7" top="0.78740157499999996" bottom="0.78740157499999996"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Data</vt:lpstr>
      <vt:lpstr>Master PBX</vt:lpstr>
      <vt:lpstr>Stdby PBX</vt:lpstr>
      <vt:lpstr>Slave1</vt:lpstr>
      <vt:lpstr>Slave2</vt:lpstr>
      <vt:lpstr>Slave3</vt:lpstr>
      <vt:lpstr>Apps settings</vt:lpstr>
      <vt:lpstr>ReverseProxy&amp;TURN</vt:lpstr>
      <vt:lpstr>Reverse proxy rules</vt:lpstr>
      <vt:lpstr>DHCP options</vt:lpstr>
      <vt:lpstr>Apps Objects</vt:lpstr>
      <vt:lpstr>Network diagram</vt:lpstr>
    </vt:vector>
  </TitlesOfParts>
  <Manager/>
  <Company>t-rust.net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Configuration guide Full v13</dc:title>
  <dc:creator>tobias.rust@t-rust.net</dc:creator>
  <cp:keywords/>
  <cp:lastModifiedBy>Tobias Rust</cp:lastModifiedBy>
  <dcterms:created xsi:type="dcterms:W3CDTF">2006-09-16T00:00:00Z</dcterms:created>
  <dcterms:modified xsi:type="dcterms:W3CDTF">2024-02-05T20:27:22Z</dcterms:modified>
</cp:coreProperties>
</file>